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POA 2018\CTAS PUBLICAS 2018\4to.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15" i="9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73" i="6"/>
  <c r="G74" i="6"/>
  <c r="G72" i="6"/>
  <c r="B7" i="13"/>
  <c r="G18" i="6"/>
  <c r="G10" i="6"/>
  <c r="G16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U51" i="20"/>
  <c r="U52" i="20"/>
  <c r="U53" i="20"/>
  <c r="G62" i="5"/>
  <c r="U54" i="20"/>
  <c r="G63" i="5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<sst xmlns="http://schemas.openxmlformats.org/spreadsheetml/2006/main" count="4243" uniqueCount="3307">
  <si>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</si>
  <si>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</si>
  <si>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</si>
  <si>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</si>
  <si>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</si>
  <si>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</si>
  <si>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</si>
  <si>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</si>
  <si>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</si>
  <si>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</si>
  <si>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</si>
  <si>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</si>
  <si>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</si>
  <si>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</si>
  <si>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</si>
  <si>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</si>
  <si>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</si>
  <si>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</si>
  <si>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</si>
  <si>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</si>
  <si>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</si>
  <si>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</si>
  <si>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</si>
  <si>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</si>
  <si>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</si>
  <si>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</si>
  <si>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</si>
  <si>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</si>
  <si>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</si>
  <si>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</si>
  <si>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</si>
  <si>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</si>
  <si>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</si>
  <si>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</si>
  <si>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</si>
  <si>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</si>
  <si>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</si>
  <si>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</si>
  <si>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</si>
  <si>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</si>
  <si>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</si>
  <si>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</si>
  <si>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</si>
  <si>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</si>
  <si>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</si>
  <si>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</si>
  <si>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</si>
  <si>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</si>
  <si>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</si>
  <si>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</si>
  <si>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</si>
  <si>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</si>
  <si>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</si>
  <si>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</si>
  <si>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</si>
  <si>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</si>
  <si>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</si>
  <si>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</si>
  <si>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</si>
  <si>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</si>
  <si>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</si>
  <si>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</si>
  <si>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</si>
  <si>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</si>
  <si>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</si>
  <si>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</si>
  <si>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</si>
  <si>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</si>
  <si>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</si>
  <si>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</si>
  <si>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</si>
  <si>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</si>
  <si>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</si>
  <si>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</si>
  <si>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</si>
  <si>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</si>
  <si>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</si>
  <si>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</si>
  <si>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</si>
  <si>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</si>
  <si>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</si>
  <si>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</si>
  <si>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</si>
  <si>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</si>
  <si>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</si>
  <si>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</si>
  <si>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</si>
  <si>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</si>
  <si>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</si>
  <si>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</si>
  <si>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</si>
  <si>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</si>
  <si>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</si>
  <si>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</si>
  <si>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</si>
  <si>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</si>
  <si>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</si>
  <si>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</si>
  <si>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</si>
  <si>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</si>
  <si>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</si>
  <si>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</si>
  <si>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</si>
  <si>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</si>
  <si>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</si>
  <si>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</si>
  <si>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</si>
  <si>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</si>
  <si>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</si>
  <si>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</si>
  <si>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</si>
  <si>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</si>
  <si>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</si>
  <si>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</si>
  <si>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</si>
  <si>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</si>
  <si>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</si>
  <si>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</si>
  <si>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</si>
  <si>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</si>
  <si>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</si>
  <si>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</si>
  <si>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</si>
  <si>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</si>
  <si>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</si>
  <si>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</si>
  <si>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</si>
  <si>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</si>
  <si>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</si>
  <si>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</si>
  <si>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</si>
  <si>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</si>
  <si>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</si>
  <si>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</si>
  <si>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</si>
  <si>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</si>
  <si>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</si>
  <si>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</si>
  <si>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</si>
  <si>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</si>
  <si>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</si>
  <si>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</si>
  <si>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</si>
  <si>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</si>
  <si>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</si>
  <si>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</si>
  <si>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</si>
  <si>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</si>
  <si>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</si>
  <si>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</si>
  <si>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</si>
  <si>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</si>
  <si>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</si>
  <si>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</si>
  <si>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</si>
  <si>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</si>
  <si>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</si>
  <si>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</si>
  <si>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</si>
  <si>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</si>
  <si>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</si>
  <si>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</si>
  <si>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</si>
  <si>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</si>
  <si>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</si>
  <si>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</si>
  <si>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</si>
  <si>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</si>
  <si>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</si>
  <si>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</si>
  <si>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</si>
  <si>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</si>
  <si>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</si>
  <si>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</si>
  <si>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</si>
  <si>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</si>
  <si>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</si>
  <si>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</si>
  <si>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</si>
  <si>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</si>
  <si>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</si>
  <si>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</si>
  <si>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</si>
  <si>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</si>
  <si>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</si>
  <si>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</si>
  <si>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</si>
  <si>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</si>
  <si>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</si>
  <si>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</si>
  <si>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</si>
  <si>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</si>
  <si>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</si>
  <si>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</si>
  <si>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</si>
  <si>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</si>
  <si>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</si>
  <si>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</si>
  <si>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</si>
  <si>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</si>
  <si>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</si>
  <si>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</si>
  <si>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</si>
  <si>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</si>
  <si>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</si>
  <si>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</si>
  <si>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</si>
  <si>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</si>
  <si>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</si>
  <si>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</si>
  <si>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</si>
  <si>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</si>
  <si>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</si>
  <si>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</si>
  <si>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</si>
  <si>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</si>
  <si>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</si>
  <si>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</si>
  <si>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</si>
  <si>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</si>
  <si>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</si>
  <si>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</si>
  <si>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</si>
  <si>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</si>
  <si>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</si>
  <si>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</si>
  <si>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</si>
  <si>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</si>
  <si>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</si>
  <si>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</si>
  <si>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</si>
  <si>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</si>
  <si>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</si>
  <si>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</si>
  <si>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</si>
  <si>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</si>
  <si>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</si>
  <si>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</si>
  <si>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</si>
  <si>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</si>
  <si>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</si>
  <si>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</si>
  <si>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</si>
  <si>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</si>
  <si>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</si>
  <si>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</si>
  <si>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</si>
  <si>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</si>
  <si>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</si>
  <si>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</si>
  <si>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</si>
  <si>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</si>
  <si>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</si>
  <si>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</si>
  <si>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</si>
  <si>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</si>
  <si>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</si>
  <si>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</si>
  <si>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</si>
  <si>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</si>
  <si>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</si>
  <si>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</si>
  <si>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</si>
  <si>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</si>
  <si>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</si>
  <si>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</si>
  <si>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</si>
  <si>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</si>
  <si>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</si>
  <si>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</si>
  <si>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</si>
  <si>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</si>
  <si>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</si>
  <si>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</si>
  <si>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</si>
  <si>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</si>
  <si>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</si>
  <si>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</si>
  <si>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</si>
  <si>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</si>
  <si>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</si>
  <si>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</si>
  <si>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</si>
  <si>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</si>
  <si>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</si>
  <si>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</si>
  <si>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</si>
  <si>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</si>
  <si>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</si>
  <si>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</si>
  <si>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</si>
  <si>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</si>
  <si>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</si>
  <si>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</si>
  <si>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</si>
  <si>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</si>
  <si>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</si>
  <si>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</si>
  <si>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</si>
  <si>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</si>
  <si>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</si>
  <si>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</si>
  <si>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</si>
  <si>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</si>
  <si>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</si>
  <si>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</si>
  <si>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</si>
  <si>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</si>
  <si>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</si>
  <si>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</si>
  <si>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</si>
  <si>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</si>
  <si>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</si>
  <si>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</si>
  <si>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</si>
  <si>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</si>
  <si>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</si>
  <si>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</si>
  <si>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</si>
  <si>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</si>
  <si>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</si>
  <si>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</si>
  <si>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</si>
  <si>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</si>
  <si>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</si>
  <si>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</si>
  <si>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</si>
  <si>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</si>
  <si>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</si>
  <si>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</si>
  <si>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</si>
  <si>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</si>
  <si>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</si>
  <si>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</si>
  <si>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</si>
  <si>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</si>
  <si>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</si>
  <si>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</si>
  <si>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</si>
  <si>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</si>
  <si>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</si>
  <si>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</si>
  <si>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</si>
  <si>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</si>
  <si>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</si>
  <si>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</si>
  <si>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</si>
  <si>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</si>
  <si>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</si>
  <si>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</si>
  <si>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</si>
  <si>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</si>
  <si>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</si>
  <si>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</si>
  <si>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</si>
  <si>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</si>
  <si>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</si>
  <si>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</si>
  <si>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</si>
  <si>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</si>
  <si>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</si>
  <si>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</si>
  <si>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</si>
  <si>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</si>
  <si>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</si>
  <si>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</si>
  <si>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</si>
  <si>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</si>
  <si>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</si>
  <si>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</si>
  <si>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</si>
  <si>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</si>
  <si>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</si>
  <si>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</si>
  <si>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</si>
  <si>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</si>
  <si>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</si>
  <si>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</si>
  <si>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</si>
  <si>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</si>
  <si>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</si>
  <si>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</si>
  <si>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</si>
  <si>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</si>
  <si>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</si>
  <si>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</si>
  <si>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</si>
  <si>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</si>
  <si>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</si>
  <si>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</si>
  <si>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</si>
  <si>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</si>
  <si>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</si>
  <si>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</si>
  <si>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</si>
  <si>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</si>
  <si>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</si>
  <si>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</si>
  <si>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</si>
  <si>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</si>
  <si>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</si>
  <si>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</si>
  <si>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</si>
  <si>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</si>
  <si>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</si>
  <si>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</si>
  <si>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</si>
  <si>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</si>
  <si>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</si>
  <si>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</si>
  <si>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</si>
  <si>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</si>
  <si>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</si>
  <si>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</si>
  <si>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</si>
  <si>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</si>
  <si>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</si>
  <si>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</si>
  <si>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</si>
  <si>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</si>
  <si>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</si>
  <si>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</si>
  <si>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</si>
  <si>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</si>
  <si>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</si>
  <si>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</si>
  <si>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</si>
  <si>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</si>
  <si>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</si>
  <si>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</si>
  <si>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</si>
  <si>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</si>
  <si>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</si>
  <si>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</si>
  <si>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</si>
  <si>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</si>
  <si>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</si>
  <si>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</si>
  <si>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</si>
  <si>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</si>
  <si>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</si>
  <si>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</si>
  <si>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</si>
  <si>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</si>
  <si>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</si>
  <si>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</si>
  <si>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</si>
  <si>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</si>
  <si>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</si>
  <si>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</si>
  <si>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</si>
  <si>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</si>
  <si>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</si>
  <si>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</si>
  <si>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</si>
  <si>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</si>
  <si>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</si>
  <si>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</si>
  <si>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</si>
  <si>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</si>
  <si>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</si>
  <si>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</si>
  <si>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</si>
  <si>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</si>
  <si>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</si>
  <si>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</si>
  <si>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</si>
  <si>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</si>
  <si>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</si>
  <si>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</si>
  <si>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</si>
  <si>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</si>
  <si>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</si>
  <si>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</si>
  <si>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</si>
  <si>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</si>
  <si>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</si>
  <si>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</si>
  <si>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</si>
  <si>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</si>
  <si>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</si>
  <si>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</si>
  <si>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</si>
  <si>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</si>
  <si>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</si>
  <si>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</si>
  <si>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</si>
  <si>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</si>
  <si>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</si>
  <si>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</si>
  <si>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</si>
  <si>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</si>
  <si>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</si>
  <si>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</si>
  <si>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</si>
  <si>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</si>
  <si>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</si>
  <si>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</si>
  <si>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</si>
  <si>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</si>
  <si>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</si>
  <si>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</si>
  <si>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</si>
  <si>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</si>
  <si>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</si>
  <si>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</si>
  <si>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</si>
  <si>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</si>
  <si>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</si>
  <si>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</si>
  <si>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</si>
  <si>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</si>
  <si>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</si>
  <si>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</si>
  <si>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</si>
  <si>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</si>
  <si>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</si>
  <si>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</si>
  <si>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</si>
  <si>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</si>
  <si>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</si>
  <si>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</si>
  <si>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</si>
  <si>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</si>
  <si>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</si>
  <si>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</si>
  <si>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</si>
  <si>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</si>
  <si>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</si>
  <si>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</si>
  <si>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</si>
  <si>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</si>
  <si>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</si>
  <si>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</si>
  <si>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</si>
  <si>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</si>
  <si>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</si>
  <si>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</si>
  <si>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</si>
  <si>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</si>
  <si>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</si>
  <si>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</si>
  <si>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</si>
  <si>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</si>
  <si>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</si>
  <si>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</si>
  <si>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</si>
  <si>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</si>
  <si>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</si>
  <si>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</si>
  <si>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</si>
  <si>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</si>
  <si>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</si>
  <si>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</si>
  <si>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</si>
  <si>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</si>
  <si>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</si>
  <si>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</si>
  <si>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</si>
  <si>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</si>
  <si>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</si>
  <si>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</si>
  <si>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</si>
  <si>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</si>
  <si>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</si>
  <si>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</si>
  <si>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</si>
  <si>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</si>
  <si>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</si>
  <si>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</si>
  <si>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</si>
  <si>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</si>
  <si>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</si>
  <si>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</si>
  <si>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</si>
  <si>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</si>
  <si>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</si>
  <si>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</si>
  <si>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</si>
  <si>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</si>
  <si>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</si>
  <si>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</si>
  <si>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</si>
  <si>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</si>
  <si>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</si>
  <si>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</si>
  <si>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</si>
  <si>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</si>
  <si>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</si>
  <si>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</si>
  <si>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</si>
  <si>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</si>
  <si>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</si>
  <si>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</si>
  <si>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</si>
  <si>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</si>
  <si>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</si>
  <si>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</si>
  <si>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</si>
  <si>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</si>
  <si>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</si>
  <si>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</si>
  <si>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</si>
  <si>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</si>
  <si>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</si>
  <si>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</si>
  <si>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</si>
  <si>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</si>
  <si>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</si>
  <si>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</si>
  <si>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</si>
  <si>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</si>
  <si>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</si>
  <si>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</si>
  <si>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</si>
  <si>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</si>
  <si>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</si>
  <si>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</si>
  <si>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</si>
  <si>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</si>
  <si>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</si>
  <si>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</si>
  <si>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</si>
  <si>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</si>
  <si>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</si>
  <si>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</si>
  <si>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</si>
  <si>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</si>
  <si>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</si>
  <si>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</si>
  <si>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</si>
  <si>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</si>
  <si>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</si>
  <si>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</si>
  <si>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</si>
  <si>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</si>
  <si>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</si>
  <si>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</si>
  <si>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</si>
  <si>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</si>
  <si>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</si>
  <si>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</si>
  <si>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</si>
  <si>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</si>
  <si>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</si>
  <si>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</si>
  <si>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</si>
  <si>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</si>
  <si>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</si>
  <si>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</si>
  <si>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</si>
  <si>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</si>
  <si>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</si>
  <si>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</si>
  <si>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</si>
  <si>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</si>
  <si>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</si>
  <si>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</si>
  <si>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</si>
  <si>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</si>
  <si>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</si>
  <si>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</si>
  <si>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</si>
  <si>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</si>
  <si>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</si>
  <si>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</si>
  <si>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</si>
  <si>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</si>
  <si>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</si>
  <si>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</si>
  <si>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</si>
  <si>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</si>
  <si>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</si>
  <si>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</si>
  <si>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</si>
  <si>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</si>
  <si>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</si>
  <si>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</si>
  <si>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</si>
  <si>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</si>
  <si>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</si>
  <si>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</si>
  <si>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</si>
  <si>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</si>
  <si>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</si>
  <si>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</si>
  <si>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</si>
  <si>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</si>
  <si>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</si>
  <si>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</si>
  <si>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</si>
  <si>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</si>
  <si>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</si>
  <si>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</si>
  <si>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</si>
  <si>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</si>
  <si>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</si>
  <si>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</si>
  <si>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</si>
  <si>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</si>
  <si>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</si>
  <si>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</si>
  <si>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</si>
  <si>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</si>
  <si>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</si>
  <si>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</si>
  <si>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</si>
  <si>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</si>
  <si>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</si>
  <si>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</si>
  <si>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</si>
  <si>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</si>
  <si>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</si>
  <si>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</si>
  <si>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</si>
  <si>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</si>
  <si>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</si>
  <si>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</si>
  <si>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</si>
  <si>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</si>
  <si>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</si>
  <si>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</si>
  <si>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</si>
  <si>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</si>
  <si>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</si>
  <si>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</si>
  <si>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</si>
  <si>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</si>
  <si>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</si>
  <si>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</si>
  <si>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</si>
  <si>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</si>
  <si>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</si>
  <si>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</si>
  <si>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</si>
  <si>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</si>
  <si>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</si>
  <si>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</si>
  <si>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</si>
  <si>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</si>
  <si>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</si>
  <si>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</si>
  <si>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</si>
  <si>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</si>
  <si>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</si>
  <si>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</si>
  <si>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</si>
  <si>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</si>
  <si>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</si>
  <si>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</si>
  <si>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</si>
  <si>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</si>
  <si>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</si>
  <si>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</si>
  <si>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</si>
  <si>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</si>
  <si>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</si>
  <si>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</si>
  <si>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</si>
  <si>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</si>
  <si>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</si>
  <si>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</si>
  <si>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</si>
  <si>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</si>
  <si>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</si>
  <si>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</si>
  <si>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</si>
  <si>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</si>
  <si>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</si>
  <si>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</si>
  <si>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</si>
  <si>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</si>
  <si>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</si>
  <si>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</si>
  <si>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</si>
  <si>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</si>
  <si>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</si>
  <si>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</si>
  <si>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</si>
  <si>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</si>
  <si>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</si>
  <si>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</si>
  <si>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</si>
  <si>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</si>
  <si>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</si>
  <si>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</si>
  <si>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</si>
  <si>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</si>
  <si>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</si>
  <si>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</si>
  <si>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</si>
  <si>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</si>
  <si>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</si>
  <si>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</si>
  <si>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</si>
  <si>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</si>
  <si>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</si>
  <si>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</si>
  <si>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</si>
  <si>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</si>
  <si>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</si>
  <si>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</si>
  <si>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</si>
  <si>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</si>
  <si>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</si>
  <si>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</si>
  <si>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</si>
  <si>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</si>
  <si>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</si>
  <si>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</si>
  <si>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</si>
  <si>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</si>
  <si>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</si>
  <si>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</si>
  <si>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</si>
  <si>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</si>
  <si>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</si>
  <si>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</si>
  <si>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</si>
  <si>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</si>
  <si>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</si>
  <si>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</si>
  <si>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</si>
  <si>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</si>
  <si>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</si>
  <si>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</si>
  <si>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</si>
  <si>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</si>
  <si>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</si>
  <si>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</si>
  <si>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</si>
  <si>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</si>
  <si>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</si>
  <si>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</si>
  <si>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</si>
  <si>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</si>
  <si>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</si>
  <si>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</si>
  <si>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</si>
  <si>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</si>
  <si>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</si>
  <si>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</si>
  <si>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</si>
  <si>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</si>
  <si>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</si>
  <si>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</si>
  <si>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</si>
  <si>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</si>
  <si>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</si>
  <si>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</si>
  <si>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</si>
  <si>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</si>
  <si>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</si>
  <si>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</si>
  <si>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</si>
  <si>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</si>
  <si>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</si>
  <si>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</si>
  <si>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</si>
  <si>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</si>
  <si>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</si>
  <si>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</si>
  <si>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</si>
  <si>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</si>
  <si>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</si>
  <si>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</si>
  <si>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</si>
  <si>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</si>
  <si>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</si>
  <si>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</si>
  <si>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</si>
  <si>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</si>
  <si>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</si>
  <si>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</si>
  <si>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</si>
  <si>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</si>
  <si>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</si>
  <si>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</si>
  <si>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</si>
  <si>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</si>
  <si>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</si>
  <si>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</si>
  <si>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</si>
  <si>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</si>
  <si>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</si>
  <si>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</si>
  <si>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</si>
  <si>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</si>
  <si>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</si>
  <si>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</si>
  <si>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</si>
  <si>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</si>
  <si>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</si>
  <si>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</si>
  <si>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</si>
  <si>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</si>
  <si>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</si>
  <si>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</si>
  <si>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</si>
  <si>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</si>
  <si>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</si>
  <si>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</si>
  <si>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</si>
  <si>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</si>
  <si>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</si>
  <si>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</si>
  <si>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</si>
  <si>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</si>
  <si>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</si>
  <si>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</si>
  <si>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</si>
  <si>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</si>
  <si>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</si>
  <si>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</si>
  <si>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</si>
  <si>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</si>
  <si>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</si>
  <si>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</si>
  <si>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</si>
  <si>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</si>
  <si>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</si>
  <si>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</si>
  <si>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</si>
  <si>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</si>
  <si>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</si>
  <si>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</si>
  <si>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</si>
  <si>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</si>
  <si>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</si>
  <si>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</si>
  <si>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</si>
  <si>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</si>
  <si>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</si>
  <si>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</si>
  <si>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</si>
  <si>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</si>
  <si>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</si>
  <si>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</si>
  <si>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</si>
  <si>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</si>
  <si>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</si>
  <si>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</si>
  <si>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</si>
  <si>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</si>
  <si>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</si>
  <si>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</si>
  <si>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</si>
  <si>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</si>
  <si>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</si>
  <si>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</si>
  <si>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</si>
  <si>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</si>
  <si>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</si>
  <si>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</si>
  <si>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</si>
  <si>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</si>
  <si>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</si>
  <si>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</si>
  <si>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</si>
  <si>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</si>
  <si>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</si>
  <si>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</si>
  <si>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</si>
  <si>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</si>
  <si>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</si>
  <si>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</si>
  <si>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</si>
  <si>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</si>
  <si>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</si>
  <si>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</si>
  <si>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</si>
  <si>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</si>
  <si>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</si>
  <si>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</si>
  <si>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</si>
  <si>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</si>
  <si>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</si>
  <si>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</si>
  <si>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</si>
  <si>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</si>
  <si>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</si>
  <si>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</si>
  <si>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</si>
  <si>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</si>
  <si>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</si>
  <si>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</si>
  <si>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</si>
  <si>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</si>
  <si>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</si>
  <si>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</si>
  <si>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</si>
  <si>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</si>
  <si>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</si>
  <si>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</si>
  <si>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</si>
  <si>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</si>
  <si>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</si>
  <si>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</si>
  <si>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</si>
  <si>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</si>
  <si>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</si>
  <si>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</si>
  <si>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</si>
  <si>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</si>
  <si>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</si>
  <si>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</si>
  <si>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</si>
  <si>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</si>
  <si>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</si>
  <si>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</si>
  <si>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</si>
  <si>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</si>
  <si>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</si>
  <si>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</si>
  <si>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</si>
  <si>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</si>
  <si>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</si>
  <si>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</si>
  <si>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</si>
  <si>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</si>
  <si>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</si>
  <si>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</si>
  <si>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</si>
  <si>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</si>
  <si>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</si>
  <si>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</si>
  <si>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</si>
  <si>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</si>
  <si>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</si>
  <si>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</si>
  <si>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</si>
  <si>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</si>
  <si>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</si>
  <si>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</si>
  <si>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</si>
  <si>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</si>
  <si>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</si>
  <si>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</si>
  <si>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</si>
  <si>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</si>
  <si>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</si>
  <si>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</si>
  <si>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</si>
  <si>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</si>
  <si>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</si>
  <si>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</si>
  <si>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</si>
  <si>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</si>
  <si>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</si>
  <si>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</si>
  <si>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</si>
  <si>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</si>
  <si>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</si>
  <si>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</si>
  <si>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</si>
  <si>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</si>
  <si>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</si>
  <si>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</si>
  <si>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</si>
  <si>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</si>
  <si>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</si>
  <si>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</si>
  <si>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</si>
  <si>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</si>
  <si>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</si>
  <si>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</si>
  <si>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</si>
  <si>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</si>
  <si>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</si>
  <si>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</si>
  <si>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</si>
  <si>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</si>
  <si>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</si>
  <si>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</si>
  <si>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</si>
  <si>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</si>
  <si>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</si>
  <si>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</si>
  <si>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</si>
  <si>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</si>
  <si>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</si>
  <si>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</si>
  <si>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</si>
  <si>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</si>
  <si>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</si>
  <si>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</si>
  <si>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</si>
  <si>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</si>
  <si>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</si>
  <si>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</si>
  <si>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</si>
  <si>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</si>
  <si>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</si>
  <si>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</si>
  <si>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</si>
  <si>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</si>
  <si>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</si>
  <si>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</si>
  <si>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</si>
  <si>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</si>
  <si>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</si>
  <si>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</si>
  <si>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</si>
  <si>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</si>
  <si>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</si>
  <si>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</si>
  <si>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</si>
  <si>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</si>
  <si>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</si>
  <si>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</si>
  <si>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</si>
  <si>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</si>
  <si>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</si>
  <si>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</si>
  <si>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</si>
  <si>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</si>
  <si>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</si>
  <si>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</si>
  <si>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</si>
  <si>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</si>
  <si>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</si>
  <si>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</si>
  <si>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</si>
  <si>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</si>
  <si>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</si>
  <si>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</si>
  <si>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</si>
  <si>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</si>
  <si>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</si>
  <si>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</si>
  <si>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</si>
  <si>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</si>
  <si>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</si>
  <si>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</si>
  <si>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</si>
  <si>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</si>
  <si>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</si>
  <si>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</si>
  <si>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</si>
  <si>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</si>
  <si>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</si>
  <si>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</si>
  <si>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</si>
  <si>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</si>
  <si>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</si>
  <si>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</si>
  <si>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</si>
  <si>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</si>
  <si>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</si>
  <si>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</si>
  <si>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</si>
  <si>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</si>
  <si>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</si>
  <si>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</si>
  <si>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</si>
  <si>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</si>
  <si>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</si>
  <si>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</si>
  <si>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</si>
  <si>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</si>
  <si>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</si>
  <si>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</si>
  <si>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</si>
  <si>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</si>
  <si>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</si>
  <si>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</si>
  <si>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</si>
  <si>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</si>
  <si>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</si>
  <si>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</si>
  <si>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</si>
  <si>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</si>
  <si>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</si>
  <si>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</si>
  <si>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</si>
  <si>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</si>
  <si>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</si>
  <si>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</si>
  <si>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</si>
  <si>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</si>
  <si>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</si>
  <si>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</si>
  <si>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</si>
  <si>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</si>
  <si>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</si>
  <si>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</si>
  <si>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</si>
  <si>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</si>
  <si>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</si>
  <si>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</si>
  <si>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</si>
  <si>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</si>
  <si>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</si>
  <si>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</si>
  <si>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</si>
  <si>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</si>
  <si>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</si>
  <si>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</si>
  <si>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</si>
  <si>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</si>
  <si>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</si>
  <si>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</si>
  <si>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</si>
  <si>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</si>
  <si>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</si>
  <si>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</si>
  <si>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</si>
  <si>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</si>
  <si>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</si>
  <si>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</si>
  <si>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</si>
  <si>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</si>
  <si>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</si>
  <si>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</si>
  <si>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</si>
  <si>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</si>
  <si>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</si>
  <si>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</si>
  <si>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</si>
  <si>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</si>
  <si>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</si>
  <si>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</si>
  <si>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</si>
  <si>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</si>
  <si>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</si>
  <si>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</si>
  <si>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</si>
  <si>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</si>
  <si>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</si>
  <si>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</si>
  <si>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</si>
  <si>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</si>
  <si>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</si>
  <si>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</si>
  <si>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</si>
  <si>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</si>
  <si>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</si>
  <si>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</si>
  <si>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</si>
  <si>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</si>
  <si>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</si>
  <si>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</si>
  <si>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</si>
  <si>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</si>
  <si>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</si>
  <si>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</si>
  <si>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</si>
  <si>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</si>
  <si>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</si>
  <si>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</si>
  <si>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</si>
  <si>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</si>
  <si>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</si>
  <si>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</si>
  <si>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</si>
  <si>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</si>
  <si>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</si>
  <si>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</si>
  <si>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</si>
  <si>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</si>
  <si>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</si>
  <si>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</si>
  <si>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</si>
  <si>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</si>
  <si>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</si>
  <si>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</si>
  <si>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</si>
  <si>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</si>
  <si>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</si>
  <si>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</si>
  <si>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</si>
  <si>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</si>
  <si>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</si>
  <si>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</si>
  <si>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</si>
  <si>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</si>
  <si>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</si>
  <si>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</si>
  <si>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</si>
  <si>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</si>
  <si>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</si>
  <si>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</si>
  <si>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</si>
  <si>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</si>
  <si>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</si>
  <si>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</si>
  <si>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</si>
  <si>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</si>
  <si>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</si>
  <si>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</si>
  <si>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</si>
  <si>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</si>
  <si>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</si>
  <si>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</si>
  <si>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</si>
  <si>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</si>
  <si>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</si>
  <si>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</si>
  <si>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</si>
  <si>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</si>
  <si>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</si>
  <si>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</si>
  <si>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</si>
  <si>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</si>
  <si>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</si>
  <si>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</si>
  <si>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</si>
  <si>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</si>
  <si>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</si>
  <si>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</si>
  <si>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</si>
  <si>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</si>
  <si>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</si>
  <si>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</si>
  <si>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</si>
  <si>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</si>
  <si>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</si>
  <si>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</si>
  <si>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</si>
  <si>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</si>
  <si>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</si>
  <si>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</si>
  <si>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</si>
  <si>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</si>
  <si>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</si>
  <si>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</si>
  <si>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</si>
  <si>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</si>
  <si>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</si>
  <si>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</si>
  <si>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</si>
  <si>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</si>
  <si>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</si>
  <si>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</si>
  <si>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</si>
  <si>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</si>
  <si>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</si>
  <si>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</si>
  <si>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</si>
  <si>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</si>
  <si>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</si>
  <si>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</si>
  <si>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</si>
  <si>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</si>
  <si>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</si>
  <si>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</si>
  <si>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</si>
  <si>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</si>
  <si>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</si>
  <si>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</si>
  <si>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</si>
  <si>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</si>
  <si>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</si>
  <si>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</si>
  <si>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</si>
  <si>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</si>
  <si>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</si>
  <si>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</si>
  <si>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</si>
  <si>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</si>
  <si>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</si>
  <si>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</si>
  <si>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</si>
  <si>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</si>
  <si>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</si>
  <si>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</si>
  <si>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</si>
  <si>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</si>
  <si>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</si>
  <si>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</si>
  <si>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</si>
  <si>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</si>
  <si>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</si>
  <si>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</si>
  <si>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</si>
  <si>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</si>
  <si>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</si>
  <si>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</si>
  <si>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</si>
  <si>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</si>
  <si>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</si>
  <si>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</si>
  <si>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</si>
  <si>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</si>
  <si>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</si>
  <si>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</si>
  <si>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</si>
  <si>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</si>
  <si>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</si>
  <si>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</si>
  <si>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</si>
  <si>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</si>
  <si>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</si>
  <si>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</si>
  <si>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</si>
  <si>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</si>
  <si>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</si>
  <si>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</si>
  <si>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</si>
  <si>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</si>
  <si>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</si>
  <si>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</si>
  <si>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</si>
  <si>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</si>
  <si>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</si>
  <si>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</si>
  <si>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</si>
  <si>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</si>
  <si>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</si>
  <si>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</si>
  <si>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</si>
  <si>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</si>
  <si>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</si>
  <si>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</si>
  <si>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</si>
  <si>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</si>
  <si>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</si>
  <si>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</si>
  <si>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</si>
  <si>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</si>
  <si>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</si>
  <si>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</si>
  <si>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</si>
  <si>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</si>
  <si>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</si>
  <si>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</si>
  <si>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</si>
  <si>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</si>
  <si>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</si>
  <si>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</si>
  <si>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</si>
  <si>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</si>
  <si>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</si>
  <si>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</si>
  <si>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</si>
  <si>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</si>
  <si>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</si>
  <si>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</si>
  <si>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</si>
  <si>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</si>
  <si>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</si>
  <si>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</si>
  <si>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</si>
  <si>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</si>
  <si>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</si>
  <si>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</si>
  <si>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</si>
  <si>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</si>
  <si>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</si>
  <si>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</si>
  <si>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</si>
  <si>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</si>
  <si>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</si>
  <si>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</si>
  <si>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</si>
  <si>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</si>
  <si>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</si>
  <si>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</si>
  <si>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</si>
  <si>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</si>
  <si>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</si>
  <si>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</si>
  <si>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</si>
  <si>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</si>
  <si>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</si>
  <si>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</si>
  <si>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</si>
  <si>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</si>
  <si>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</si>
  <si>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</si>
  <si>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</si>
  <si>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</si>
  <si>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</si>
  <si>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</si>
  <si>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</si>
  <si>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</si>
  <si>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</si>
  <si>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</si>
  <si>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</si>
  <si>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</si>
  <si>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</si>
  <si>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</si>
  <si>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</si>
  <si>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</si>
  <si>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</si>
  <si>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</si>
  <si>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</si>
  <si>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</si>
  <si>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</si>
  <si>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</si>
  <si>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</si>
  <si>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</si>
  <si>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</si>
  <si>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</si>
  <si>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</si>
  <si>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</si>
  <si>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</si>
  <si>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</si>
  <si>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</si>
  <si>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</si>
  <si>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</si>
  <si>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</si>
  <si>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</si>
  <si>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</si>
  <si>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</si>
  <si>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</si>
  <si>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</si>
  <si>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</si>
  <si>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</si>
  <si>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</si>
  <si>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</si>
  <si>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</si>
  <si>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</si>
  <si>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</si>
  <si>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</si>
  <si>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</si>
  <si>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</si>
  <si>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</si>
  <si>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</si>
  <si>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</si>
  <si>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</si>
  <si>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</si>
  <si>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</si>
  <si>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</si>
  <si>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</si>
  <si>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</si>
  <si>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</si>
  <si>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</si>
  <si>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</si>
  <si>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</si>
  <si>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</si>
  <si>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</si>
  <si>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</si>
  <si>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</si>
  <si>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</si>
  <si>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</si>
  <si>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</si>
  <si>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</si>
  <si>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</si>
  <si>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</si>
  <si>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</si>
  <si>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</si>
  <si>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</si>
  <si>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</si>
  <si>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</si>
  <si>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</si>
  <si>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</si>
  <si>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</si>
  <si>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</si>
  <si>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</si>
  <si>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</si>
  <si>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</si>
  <si>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</si>
  <si>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</si>
  <si>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</si>
  <si>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</si>
  <si>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</si>
  <si>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</si>
  <si>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</si>
  <si>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</si>
  <si>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</si>
  <si>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</si>
  <si>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</si>
  <si>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</si>
  <si>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</si>
  <si>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</si>
  <si>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</si>
  <si>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</si>
  <si>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</si>
  <si>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</si>
  <si>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</si>
  <si>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</si>
  <si>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</si>
  <si>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</si>
  <si>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</si>
  <si>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</si>
  <si>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</si>
  <si>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</si>
  <si>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</si>
  <si>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</si>
  <si>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</si>
  <si>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</si>
  <si>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</si>
  <si>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</si>
  <si>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</si>
  <si>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</si>
  <si>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</si>
  <si>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</si>
  <si>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</si>
  <si>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</si>
  <si>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</si>
  <si>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</si>
  <si>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</si>
  <si>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</si>
  <si>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</si>
  <si>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</si>
  <si>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</si>
  <si>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</si>
  <si>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</si>
  <si>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</si>
  <si>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</si>
  <si>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</si>
  <si>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</si>
  <si>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</si>
  <si>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</si>
  <si>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</si>
  <si>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</si>
  <si>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</si>
  <si>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</si>
  <si>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</si>
  <si>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</si>
  <si>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</si>
  <si>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</si>
  <si>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</si>
  <si>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</si>
  <si>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</si>
  <si>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</si>
  <si>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</si>
  <si>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</si>
  <si>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</si>
  <si>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</si>
  <si>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</si>
  <si>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</si>
  <si>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</si>
  <si>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</si>
  <si>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</si>
  <si>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</si>
  <si>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</si>
  <si>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</si>
  <si>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</si>
  <si>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</si>
  <si>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</si>
  <si>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</si>
  <si>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</si>
  <si>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</si>
  <si>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</si>
  <si>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</si>
  <si>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</si>
  <si>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</si>
  <si>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</si>
  <si>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</si>
  <si>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</si>
  <si>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</si>
  <si>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</si>
  <si>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</si>
  <si>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</si>
  <si>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</si>
  <si>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</si>
  <si>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</si>
  <si>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</si>
  <si>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</si>
  <si>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</si>
  <si>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</si>
  <si>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</si>
  <si>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</si>
  <si>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</si>
  <si>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</si>
  <si>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</si>
  <si>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</si>
  <si>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</si>
  <si>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</si>
  <si>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</si>
  <si>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</si>
  <si>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</si>
  <si>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</si>
  <si>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</si>
  <si>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</si>
  <si>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</si>
  <si>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</si>
  <si>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</si>
  <si>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</si>
  <si>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</si>
  <si>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</si>
  <si>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</si>
  <si>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</si>
  <si>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</si>
  <si>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</si>
  <si>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</si>
  <si>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</si>
  <si>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</si>
  <si>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</si>
  <si>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</si>
  <si>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</si>
  <si>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</si>
  <si>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</si>
  <si>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</si>
  <si>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</si>
  <si>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</si>
  <si>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</si>
  <si>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</si>
  <si>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</si>
  <si>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</si>
  <si>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</si>
  <si>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</si>
  <si>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</si>
  <si>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</si>
  <si>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</si>
  <si>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</si>
  <si>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</si>
  <si>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</si>
  <si>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</si>
  <si>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</si>
  <si>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</si>
  <si>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</si>
  <si>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</si>
  <si>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</si>
  <si>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</si>
  <si>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</si>
  <si>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</si>
  <si>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</si>
  <si>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</si>
  <si>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</si>
  <si>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</si>
  <si>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</si>
  <si>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</si>
  <si>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</si>
  <si>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</si>
  <si>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</si>
  <si>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</si>
  <si>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</si>
  <si>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</si>
  <si>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</si>
  <si>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</si>
  <si>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</si>
  <si>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</si>
  <si>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</si>
  <si>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</si>
  <si>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</si>
  <si>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</si>
  <si>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</si>
  <si>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</si>
  <si>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</si>
  <si>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</si>
  <si>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</si>
  <si>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</si>
  <si>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</si>
  <si>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</si>
  <si>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</si>
  <si>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</si>
  <si>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</si>
  <si>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</si>
  <si>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</si>
  <si>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</si>
  <si>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</si>
  <si>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</si>
  <si>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</si>
  <si>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</si>
  <si>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</si>
  <si>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</si>
  <si>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</si>
  <si>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</si>
  <si>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</si>
  <si>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</si>
  <si>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</si>
  <si>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</si>
  <si>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</si>
  <si>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</si>
  <si>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</si>
  <si>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</si>
  <si>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</si>
  <si>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</si>
  <si>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</si>
  <si>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</si>
  <si>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</si>
  <si>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</si>
  <si>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</si>
  <si>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</si>
  <si>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</si>
  <si>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</si>
  <si>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</si>
  <si>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</si>
  <si>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</si>
  <si>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</si>
  <si>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</si>
  <si>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</si>
  <si>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</si>
  <si>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</si>
  <si>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</si>
  <si>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</si>
  <si>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</si>
  <si>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</si>
  <si>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</si>
  <si>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</si>
  <si>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</si>
  <si>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</si>
  <si>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</si>
  <si>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</si>
  <si>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</si>
  <si>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</si>
  <si>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</si>
  <si>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</si>
  <si>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</si>
  <si>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</si>
  <si>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</si>
  <si>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</si>
  <si>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</si>
  <si>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</si>
  <si>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</si>
  <si>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</si>
  <si>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</si>
  <si>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</si>
  <si>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</si>
  <si>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</si>
  <si>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</si>
  <si>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</si>
  <si>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</si>
  <si>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</si>
  <si>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</si>
  <si>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</si>
  <si>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</si>
  <si>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</si>
  <si>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</si>
  <si>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</si>
  <si>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</si>
  <si>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</si>
  <si>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</si>
  <si>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</si>
  <si>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</si>
  <si>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</si>
  <si>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</si>
  <si>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</si>
  <si>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</si>
  <si>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</si>
  <si>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</si>
  <si>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</si>
  <si>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</si>
  <si>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</si>
  <si>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</si>
  <si>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</si>
  <si>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</si>
  <si>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</si>
  <si>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</si>
  <si>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</si>
  <si>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</si>
  <si>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</si>
  <si>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</si>
  <si>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</si>
  <si>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</si>
  <si>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</si>
  <si>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</si>
  <si>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</si>
  <si>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</si>
  <si>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</si>
  <si>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</si>
  <si>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</si>
  <si>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</si>
  <si>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</si>
  <si>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</si>
  <si>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</si>
  <si>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</si>
  <si>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</si>
  <si>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</si>
  <si>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</si>
  <si>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</si>
  <si>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</si>
  <si>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</si>
  <si>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</si>
  <si>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</si>
  <si>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</si>
  <si>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</si>
  <si>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</si>
  <si>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</si>
  <si>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</si>
  <si>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</si>
  <si>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</si>
  <si>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</si>
  <si>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</si>
  <si>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</si>
  <si>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</si>
  <si>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</si>
  <si>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</si>
  <si>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</si>
  <si>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</si>
  <si>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</si>
  <si>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</si>
  <si>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</si>
  <si>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</si>
  <si>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</si>
  <si>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</si>
  <si>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</si>
  <si>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</si>
  <si>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</si>
  <si>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</si>
  <si>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</si>
  <si>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</si>
  <si>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</si>
  <si>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</si>
  <si>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</si>
  <si>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</si>
  <si>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</si>
  <si>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</si>
  <si>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</si>
  <si>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</si>
  <si>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</si>
  <si>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</si>
  <si>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</si>
  <si>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</si>
  <si>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</si>
  <si>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</si>
  <si>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</si>
  <si>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</si>
  <si>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</si>
  <si>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</si>
  <si>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</si>
  <si>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</si>
  <si>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</si>
  <si>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</si>
  <si>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</si>
  <si>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</si>
  <si>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</si>
  <si>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</si>
  <si>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</si>
  <si>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</si>
  <si>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</si>
  <si>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</si>
  <si>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</si>
  <si>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</si>
  <si>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</si>
  <si>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</si>
  <si>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</si>
  <si>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</si>
  <si>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</si>
  <si>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</si>
  <si>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</si>
  <si>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</si>
  <si>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</si>
  <si>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</si>
  <si>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</si>
  <si>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</si>
  <si>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</si>
  <si>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</si>
  <si>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</si>
  <si>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</si>
  <si>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</si>
  <si>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</si>
  <si>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</si>
  <si>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</si>
  <si>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</si>
  <si>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</si>
  <si>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</si>
  <si>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</si>
  <si>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</si>
  <si>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</si>
  <si>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</si>
  <si>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</si>
  <si>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</si>
  <si>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</si>
  <si>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</si>
  <si>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</si>
  <si>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</si>
  <si>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</si>
  <si>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</si>
  <si>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</si>
  <si>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</si>
  <si>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</si>
  <si>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</si>
  <si>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</si>
  <si>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</si>
  <si>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</si>
  <si>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</si>
  <si>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</si>
  <si>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</si>
  <si>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</si>
  <si>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</si>
  <si>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</si>
  <si>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</si>
  <si>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</si>
  <si>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</si>
  <si>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</si>
  <si>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</si>
  <si>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</si>
  <si>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</si>
  <si>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</si>
  <si>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</si>
  <si>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</si>
  <si>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</si>
  <si>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</si>
  <si>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</si>
  <si>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</si>
  <si>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</si>
  <si>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</si>
  <si>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</si>
  <si>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</si>
  <si>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</si>
  <si>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</si>
  <si>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</si>
  <si>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</si>
  <si>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</si>
  <si>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</si>
  <si>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</si>
  <si>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</si>
  <si>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</si>
  <si>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</si>
  <si>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</si>
  <si>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</si>
  <si>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</si>
  <si>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</si>
  <si>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</si>
  <si>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</si>
  <si>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</si>
  <si>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</si>
  <si>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</si>
  <si>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</si>
  <si>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</si>
  <si>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</si>
  <si>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</si>
  <si>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</si>
  <si>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</si>
  <si>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</si>
  <si>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</si>
  <si>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</si>
  <si>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</si>
  <si>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</si>
  <si>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</si>
  <si>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</si>
  <si>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</si>
  <si>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</si>
  <si>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</si>
  <si>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</si>
  <si>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</si>
  <si>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</si>
  <si>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</si>
  <si>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</si>
  <si>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</si>
  <si>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</si>
  <si>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</si>
  <si>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</si>
  <si>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</si>
  <si>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</si>
  <si>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</si>
  <si>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</si>
  <si>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</si>
  <si>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</si>
  <si>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</si>
  <si>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</si>
  <si>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</si>
  <si>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</si>
  <si>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</si>
  <si>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</si>
  <si>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</si>
  <si>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</si>
  <si>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</si>
  <si>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</si>
  <si>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</si>
  <si>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</si>
  <si>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</si>
  <si>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</si>
  <si>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</si>
  <si>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</si>
  <si>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</si>
  <si>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</si>
  <si>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</si>
  <si>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</si>
  <si>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</si>
  <si>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</si>
  <si>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</si>
  <si>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</si>
  <si>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</si>
  <si>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</si>
  <si>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</si>
  <si>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</si>
  <si>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</si>
  <si>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</si>
  <si>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</si>
  <si>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</si>
  <si>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</si>
  <si>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</si>
  <si>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</si>
  <si>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</si>
  <si>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</si>
  <si>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</si>
  <si>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</si>
  <si>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</si>
  <si>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</si>
  <si>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</si>
  <si>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</si>
  <si>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</si>
  <si>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</si>
  <si>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</si>
  <si>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</si>
  <si>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</si>
  <si>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</si>
  <si>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</si>
  <si>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</si>
  <si>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</si>
  <si>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</si>
  <si>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</si>
  <si>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</si>
  <si>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</si>
  <si>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</si>
  <si>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</si>
  <si>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</si>
  <si>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</si>
  <si>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</si>
  <si>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</si>
  <si>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</si>
  <si>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</si>
  <si>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</si>
  <si>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</si>
  <si>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</si>
  <si>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</si>
  <si>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</si>
  <si>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</si>
  <si>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</si>
  <si>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</si>
  <si>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</si>
  <si>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</si>
  <si>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</si>
  <si>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</si>
  <si>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</si>
  <si>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</si>
  <si>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</si>
  <si>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</si>
  <si>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</si>
  <si>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</si>
  <si>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</si>
  <si>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</si>
  <si>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</si>
  <si>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</si>
  <si>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</si>
  <si>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</si>
  <si>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</si>
  <si>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</si>
  <si>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</si>
  <si>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</si>
  <si>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</si>
  <si>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</si>
  <si>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</si>
  <si>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</si>
  <si>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</si>
  <si>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</si>
  <si>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</si>
  <si>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</si>
  <si>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</si>
  <si>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</si>
  <si>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</si>
  <si>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</si>
  <si>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</si>
  <si>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</si>
  <si>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</si>
  <si>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</si>
  <si>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</si>
  <si>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</si>
  <si>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</si>
  <si>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</si>
  <si>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</si>
  <si>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</si>
  <si>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</si>
  <si>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</si>
  <si>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</si>
  <si>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</si>
  <si>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</si>
  <si>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</si>
  <si>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</si>
  <si>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</si>
  <si>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</si>
  <si>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</si>
  <si>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</si>
  <si>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</si>
  <si>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</si>
  <si>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</si>
  <si>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</si>
  <si>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</si>
  <si>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</si>
  <si>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</si>
  <si>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</si>
  <si>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</si>
  <si>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</si>
  <si>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</si>
  <si>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</si>
  <si>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</si>
  <si>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</si>
  <si>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</si>
  <si>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</si>
  <si>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</si>
  <si>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</si>
  <si>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</si>
  <si>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</si>
  <si>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</si>
  <si>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</si>
  <si>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</si>
  <si>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</si>
  <si>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</si>
  <si>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</si>
  <si>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</si>
  <si>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</si>
  <si>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</si>
  <si>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</si>
  <si>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</si>
  <si>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</si>
  <si>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</si>
  <si>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</si>
  <si>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</si>
  <si>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</si>
  <si>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</si>
  <si>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</si>
  <si>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</si>
  <si>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</si>
  <si>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</si>
  <si>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</si>
  <si>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</si>
  <si>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</si>
  <si>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</si>
  <si>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</si>
  <si>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</si>
  <si>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</si>
  <si>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</si>
  <si>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</si>
  <si>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</si>
  <si>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</si>
  <si>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</si>
  <si>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</si>
  <si>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</si>
  <si>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</si>
  <si>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</si>
  <si>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</si>
  <si>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</si>
  <si>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</si>
  <si>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</si>
  <si>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</si>
  <si>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</si>
  <si>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</si>
  <si>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</si>
  <si>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</si>
  <si>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</si>
  <si>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</si>
  <si>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</si>
  <si>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</si>
  <si>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</si>
  <si>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</si>
  <si>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</si>
  <si>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</si>
  <si>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</si>
  <si>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</si>
  <si>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</si>
  <si>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</si>
  <si>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</si>
  <si>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</si>
  <si>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</si>
  <si>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</si>
  <si>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</si>
  <si>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</si>
  <si>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</si>
  <si>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</si>
  <si>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</si>
  <si>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</si>
  <si>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</si>
  <si>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</si>
  <si>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</si>
  <si>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</si>
  <si>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</si>
  <si>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</si>
  <si>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</si>
  <si>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</si>
  <si>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</si>
  <si>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</si>
  <si>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</si>
  <si>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</si>
  <si>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</si>
  <si>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</si>
  <si>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</si>
  <si>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</si>
  <si>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</si>
  <si>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</si>
  <si>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</si>
  <si>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</si>
  <si>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</si>
  <si>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</si>
  <si>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</si>
  <si>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</si>
  <si>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</si>
  <si>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</si>
  <si>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</si>
  <si>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</si>
  <si>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</si>
  <si>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</si>
  <si>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</si>
  <si>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</si>
  <si>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</si>
  <si>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</si>
  <si>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</si>
  <si>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</si>
  <si>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</si>
  <si>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</si>
  <si>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</si>
  <si>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</si>
  <si>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</si>
  <si>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</si>
  <si>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</si>
  <si>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</si>
  <si>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</si>
  <si>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</si>
  <si>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</si>
  <si>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</si>
  <si>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</si>
  <si>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</si>
  <si>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</si>
  <si>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</si>
  <si>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</si>
  <si>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</si>
  <si>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</si>
  <si>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</si>
  <si>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</si>
  <si>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</si>
  <si>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</si>
  <si>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</si>
  <si>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</si>
  <si>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</si>
  <si>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</si>
  <si>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</si>
  <si>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</si>
  <si>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</si>
  <si>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</si>
  <si>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</si>
  <si>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</si>
  <si>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</si>
  <si>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</si>
  <si>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</si>
  <si>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</si>
  <si>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</si>
  <si>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</si>
  <si>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</si>
  <si>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</si>
  <si>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</si>
  <si>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</si>
  <si>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</si>
  <si>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</si>
  <si>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</si>
  <si>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</si>
  <si>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</si>
  <si>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</si>
  <si>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</si>
  <si>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</si>
  <si>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</si>
  <si>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</si>
  <si>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</si>
  <si>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</si>
  <si>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</si>
  <si>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</si>
  <si>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</si>
  <si>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</si>
  <si>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</si>
  <si>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</si>
  <si>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</si>
  <si>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</si>
  <si>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</si>
  <si>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</si>
  <si>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</si>
  <si>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</si>
  <si>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</si>
  <si>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</si>
  <si>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</si>
  <si>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</si>
  <si>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</si>
  <si>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</si>
  <si>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</si>
  <si>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</si>
  <si>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</si>
  <si>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</si>
  <si>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</si>
  <si>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</si>
  <si>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</si>
  <si>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</si>
  <si>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</si>
  <si>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</si>
  <si>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</si>
  <si>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</si>
  <si>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</si>
  <si>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</si>
  <si>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</si>
  <si>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</si>
  <si>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</si>
  <si>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</si>
  <si>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</si>
  <si>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</si>
  <si>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</si>
  <si>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</si>
  <si>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</si>
  <si>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</si>
  <si>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</si>
  <si>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</si>
  <si>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</si>
  <si>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</si>
  <si>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</si>
  <si>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</si>
  <si>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</si>
  <si>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</si>
  <si>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</si>
  <si>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</si>
  <si>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</si>
  <si>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</si>
  <si>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</si>
  <si>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</si>
  <si>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</si>
  <si>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</si>
  <si>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</si>
  <si>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</si>
  <si>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</si>
  <si>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</si>
  <si>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</si>
  <si>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</si>
  <si>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</si>
  <si>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</si>
  <si>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</si>
  <si>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</si>
  <si>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</si>
  <si>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</si>
  <si>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</si>
  <si>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</si>
  <si>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</si>
  <si>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</si>
  <si>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</si>
  <si>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</si>
  <si>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</si>
  <si>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</si>
  <si>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</si>
  <si>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</si>
  <si>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</si>
  <si>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</si>
  <si>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</si>
  <si>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</si>
  <si>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</si>
  <si>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</si>
  <si>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</si>
  <si>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</si>
  <si>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</si>
  <si>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</si>
  <si>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</si>
  <si>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</si>
  <si>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</si>
  <si>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</si>
  <si>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</si>
  <si>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</si>
  <si>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</si>
  <si>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</si>
  <si>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</si>
  <si>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</si>
  <si>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</si>
  <si>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</si>
  <si>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</si>
  <si>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</si>
  <si>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</si>
  <si>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</si>
  <si>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</si>
  <si>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</si>
  <si>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</si>
  <si>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</si>
  <si>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</si>
  <si>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</si>
  <si>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</si>
  <si>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</si>
  <si>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</si>
  <si>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</si>
  <si>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</si>
  <si>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</si>
  <si>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</si>
  <si>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</si>
  <si>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</si>
  <si>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</si>
  <si>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</si>
  <si>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</si>
  <si>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</si>
  <si>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</si>
  <si>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</si>
  <si>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</si>
  <si>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</si>
  <si>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</si>
  <si>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</si>
  <si>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</si>
  <si>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</si>
  <si>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</si>
  <si>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</si>
  <si>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</si>
  <si>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</si>
  <si>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</si>
  <si>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</si>
  <si>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</si>
  <si>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</si>
  <si>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</si>
  <si>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</si>
  <si>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</si>
  <si>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</si>
  <si>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</si>
  <si>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</si>
  <si>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</si>
  <si>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</si>
  <si>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</si>
  <si>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</si>
  <si>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</si>
  <si>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</si>
  <si>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</si>
  <si>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</si>
  <si>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</si>
  <si>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</si>
  <si>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</si>
  <si>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</si>
  <si>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</si>
  <si>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</si>
  <si>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</si>
  <si>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</si>
  <si>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</si>
  <si>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</si>
  <si>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</si>
  <si>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</si>
  <si>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</si>
  <si>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</si>
  <si>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</si>
  <si>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</si>
  <si>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</si>
  <si>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</si>
  <si>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</si>
  <si>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</si>
  <si>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</si>
  <si>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</si>
  <si>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</si>
  <si>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</si>
  <si>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</si>
  <si>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</si>
  <si>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</si>
  <si>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</si>
  <si>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</si>
  <si>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</si>
  <si>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</si>
  <si>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</si>
  <si>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</si>
  <si>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</si>
  <si>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</si>
  <si>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</si>
  <si>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</si>
  <si>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</si>
  <si>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</si>
  <si>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</si>
  <si>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</si>
  <si>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</si>
  <si>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</si>
  <si>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</si>
  <si>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</si>
  <si>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</si>
  <si>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</si>
  <si>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</si>
  <si>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</si>
  <si>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</si>
  <si>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</si>
  <si>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</si>
  <si>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</si>
  <si>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</si>
  <si>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</si>
  <si>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</si>
  <si>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</si>
  <si>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</si>
  <si>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</si>
  <si>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</si>
  <si>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</si>
  <si>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</si>
  <si>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</si>
  <si>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</si>
  <si>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</si>
  <si>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</si>
  <si>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</si>
  <si>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</si>
  <si>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</si>
  <si>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</si>
  <si>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</si>
  <si>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</si>
  <si>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</si>
  <si>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</si>
  <si>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</si>
  <si>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</si>
  <si>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</si>
  <si>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</si>
  <si>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</si>
  <si>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</si>
  <si>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</si>
  <si>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</si>
  <si>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</si>
  <si>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</si>
  <si>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</si>
  <si>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</si>
  <si>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</si>
  <si>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</si>
  <si>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</si>
  <si>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</si>
  <si>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</si>
  <si>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</si>
  <si>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</si>
  <si>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</si>
  <si>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</si>
  <si>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</si>
  <si>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</si>
  <si>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</si>
  <si>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</si>
  <si>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</si>
  <si>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</si>
  <si>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</si>
  <si>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</si>
  <si>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</si>
  <si>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</si>
  <si>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</si>
  <si>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</si>
  <si>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</si>
  <si>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</si>
  <si>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</si>
  <si>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</si>
  <si>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</si>
  <si>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</si>
  <si>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</si>
  <si>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</si>
  <si>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</si>
  <si>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</si>
  <si>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</si>
  <si>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</si>
  <si>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</si>
  <si>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</si>
  <si>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</si>
  <si>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</si>
  <si>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</si>
  <si>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</si>
  <si>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</si>
  <si>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</si>
  <si>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</si>
  <si>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</si>
  <si>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</si>
  <si>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</si>
  <si>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</si>
  <si>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</si>
  <si>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</si>
  <si>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</si>
  <si>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</si>
  <si>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</si>
  <si>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</si>
  <si>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</si>
  <si>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</si>
  <si>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</si>
  <si>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</si>
  <si>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</si>
  <si>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</si>
  <si>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</si>
  <si>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</si>
  <si>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</si>
  <si>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</si>
  <si>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</si>
  <si>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</si>
  <si>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</si>
  <si>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</si>
  <si>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</si>
  <si>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</si>
  <si>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</si>
  <si>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</si>
  <si>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</si>
  <si>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</si>
  <si>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</si>
  <si>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</si>
  <si>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</si>
  <si>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</si>
  <si>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</si>
  <si>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</si>
  <si>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</si>
  <si>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</si>
  <si>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</si>
  <si>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</si>
  <si>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</si>
  <si>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</si>
  <si>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</si>
  <si>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</si>
  <si>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</si>
  <si>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</si>
  <si>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</si>
  <si>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</si>
  <si>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</si>
  <si>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</si>
  <si>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</si>
  <si>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</si>
  <si>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</si>
  <si>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</si>
  <si>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</si>
  <si>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</si>
  <si>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</si>
  <si>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</si>
  <si>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</si>
  <si>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</si>
  <si>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</si>
  <si>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</si>
  <si>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</si>
  <si>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</si>
  <si>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</si>
  <si>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</si>
  <si>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</si>
  <si>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</si>
  <si>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</si>
  <si>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</si>
  <si>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</si>
  <si>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</si>
  <si>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</si>
  <si>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</si>
  <si>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</si>
  <si>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</si>
  <si>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</si>
  <si>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</si>
  <si>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</si>
  <si>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</si>
  <si>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</si>
  <si>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</si>
  <si>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</si>
  <si>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</si>
  <si>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</si>
  <si>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</si>
  <si>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</si>
  <si>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</si>
  <si>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</si>
  <si>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</si>
  <si>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</si>
  <si>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</si>
  <si>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</si>
  <si>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</si>
  <si>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</si>
  <si>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</si>
  <si>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</si>
  <si>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</si>
  <si>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</si>
  <si>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</si>
  <si>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</si>
  <si>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</si>
  <si>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</si>
  <si>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</si>
  <si>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</si>
  <si>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</si>
  <si>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</si>
  <si>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</si>
  <si>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</si>
  <si>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</si>
  <si>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</si>
  <si>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</si>
  <si>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</si>
  <si>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</si>
  <si>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</si>
  <si>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</si>
  <si>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</si>
  <si>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</si>
  <si>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</si>
  <si>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</si>
  <si>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</si>
  <si>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</si>
  <si>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</si>
  <si>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</si>
  <si>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</si>
  <si>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</si>
  <si>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</si>
  <si>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</si>
  <si>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</si>
  <si>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</si>
  <si>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</si>
  <si>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</si>
  <si>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</si>
  <si>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</si>
  <si>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</si>
  <si>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</si>
  <si>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</si>
  <si>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</si>
  <si>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</si>
  <si>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</si>
  <si>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</si>
  <si>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</si>
  <si>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</si>
  <si>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</si>
  <si>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</si>
  <si>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</si>
  <si>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</si>
  <si>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</si>
  <si>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</si>
  <si>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</si>
  <si>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</si>
  <si>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</si>
  <si>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</si>
  <si>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</si>
  <si>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</si>
  <si>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</si>
  <si>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</si>
  <si>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</si>
  <si>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</si>
  <si>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</si>
  <si>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</si>
  <si>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</si>
  <si>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</si>
  <si>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</si>
  <si>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</si>
  <si>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</si>
  <si>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</si>
  <si>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</si>
  <si>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</si>
  <si>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</si>
  <si>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</si>
  <si>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</si>
  <si>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</si>
  <si>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</si>
  <si>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</si>
  <si>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</si>
  <si>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</si>
  <si>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</si>
  <si>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</si>
  <si>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</si>
  <si>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</si>
  <si>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</si>
  <si>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</si>
  <si>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</si>
  <si>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</si>
  <si>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</si>
  <si>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</si>
  <si>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</si>
  <si>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</si>
  <si>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</si>
  <si>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</si>
  <si>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</si>
  <si>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</si>
  <si>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</si>
  <si>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</si>
  <si>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</si>
  <si>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</si>
  <si>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</si>
  <si>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</si>
  <si>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</si>
  <si>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</si>
  <si>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</si>
  <si>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</si>
  <si>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</si>
  <si>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</si>
  <si>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</si>
  <si>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</si>
  <si>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</si>
  <si>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</si>
  <si>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</si>
  <si>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</si>
  <si>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</si>
  <si>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</si>
  <si>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</si>
  <si>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</si>
  <si>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</si>
  <si>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</si>
  <si>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</si>
  <si>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</si>
  <si>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</si>
  <si>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</si>
  <si>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</si>
  <si>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</si>
  <si>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</si>
  <si>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</si>
  <si>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</si>
  <si>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</si>
  <si>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</si>
  <si>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</si>
  <si>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</si>
  <si>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</si>
  <si>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</si>
  <si>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</si>
  <si>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</si>
  <si>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</si>
  <si>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</si>
  <si>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</si>
  <si>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</si>
  <si>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</si>
  <si>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</si>
  <si>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</si>
  <si>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</si>
  <si>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</si>
  <si>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</si>
  <si>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</si>
  <si>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</si>
  <si>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</si>
  <si>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</si>
  <si>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</si>
  <si>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</si>
  <si>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</si>
  <si>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</si>
  <si>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</si>
  <si>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</si>
  <si>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</si>
  <si>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</si>
  <si>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</si>
  <si>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</si>
  <si>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</si>
  <si>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</si>
  <si>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</si>
  <si>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</si>
  <si>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</si>
  <si>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</si>
  <si>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</si>
  <si>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</si>
  <si>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</si>
  <si>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</si>
  <si>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</si>
  <si>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</si>
  <si>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</si>
  <si>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</si>
  <si>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</si>
  <si>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</si>
  <si>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</si>
  <si>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</si>
  <si>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</si>
  <si>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</si>
  <si>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</si>
  <si>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</si>
  <si>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</si>
  <si>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</si>
  <si>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</si>
  <si>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</si>
  <si>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</si>
  <si>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</si>
  <si>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</si>
  <si>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</si>
  <si>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</si>
  <si>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</si>
  <si>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</si>
  <si>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</si>
  <si>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</si>
  <si>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</si>
  <si>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</si>
  <si>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</si>
  <si>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</si>
  <si>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</si>
  <si>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</si>
  <si>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</si>
  <si>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</si>
  <si>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</si>
  <si>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</si>
  <si>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</si>
  <si>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</si>
  <si>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</si>
  <si>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</si>
  <si>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</si>
  <si>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</si>
  <si>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</si>
  <si>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</si>
  <si>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</si>
  <si>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</si>
  <si>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</si>
  <si>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</si>
  <si>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</si>
  <si>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</si>
  <si>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</si>
  <si>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</si>
  <si>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</si>
  <si>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</si>
  <si>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</si>
  <si>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</si>
  <si>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</si>
  <si>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</si>
  <si>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</si>
  <si>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</si>
  <si>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</si>
  <si>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</si>
  <si>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</si>
  <si>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</si>
  <si>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</si>
  <si>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</si>
  <si>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</si>
  <si>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</si>
  <si>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</si>
  <si>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</si>
  <si>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</si>
  <si>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</si>
  <si>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</si>
  <si>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</si>
  <si>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</si>
  <si>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</si>
  <si>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</si>
  <si>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</si>
  <si>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</si>
  <si>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</si>
  <si>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</si>
  <si>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</si>
  <si>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</si>
  <si>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</si>
  <si>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</si>
  <si>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</si>
  <si>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</si>
  <si>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</si>
  <si>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</si>
  <si>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</si>
  <si>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</si>
  <si>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</si>
  <si>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</si>
  <si>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</si>
  <si>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</si>
  <si>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</si>
  <si>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</si>
  <si>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</si>
  <si>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</si>
  <si>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</si>
  <si>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</si>
  <si>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</si>
  <si>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</si>
  <si>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</si>
  <si>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</si>
  <si>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</si>
  <si>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</si>
  <si>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</si>
  <si>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</si>
  <si>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</si>
  <si>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</si>
  <si>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</si>
  <si>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</si>
  <si>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</si>
  <si>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</si>
  <si>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</si>
  <si>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</si>
  <si>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</si>
  <si>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</si>
  <si>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</si>
  <si>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</si>
  <si>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</si>
  <si>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</si>
  <si>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</si>
  <si>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</si>
  <si>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</si>
  <si>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</si>
  <si>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</si>
  <si>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</si>
  <si>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</si>
  <si>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</si>
  <si>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</si>
  <si>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</si>
  <si>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</si>
  <si>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</si>
  <si>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</si>
  <si>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</si>
  <si>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</si>
  <si>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</si>
  <si>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</si>
  <si>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</si>
  <si>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</si>
  <si>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</si>
  <si>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</si>
  <si>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</si>
  <si>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</si>
  <si>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</si>
  <si>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</si>
  <si>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</si>
  <si>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</si>
  <si>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</si>
  <si>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</si>
  <si>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</si>
  <si>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</si>
  <si>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</si>
  <si>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</si>
  <si>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</si>
  <si>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</si>
  <si>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</si>
  <si>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</si>
  <si>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</si>
  <si>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</si>
  <si>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</si>
  <si>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</si>
  <si>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</si>
  <si>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</si>
  <si>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</si>
  <si>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</si>
  <si>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</si>
  <si>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</si>
  <si>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</si>
  <si>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</si>
  <si>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</si>
  <si>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</si>
  <si>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</si>
  <si>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</si>
  <si>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</si>
  <si>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</si>
  <si>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</si>
  <si>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</si>
  <si>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</si>
  <si>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</si>
  <si>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</si>
  <si>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</si>
  <si>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</si>
  <si>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</si>
  <si>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</si>
  <si>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</si>
  <si>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</si>
  <si>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</si>
  <si>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</si>
  <si>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</si>
  <si>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</si>
  <si>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</si>
  <si>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</si>
  <si>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</si>
  <si>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</si>
  <si>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</si>
  <si>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</si>
  <si>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</si>
  <si>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</si>
  <si>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</si>
  <si>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</si>
  <si>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</si>
  <si>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</si>
  <si>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</si>
  <si>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</si>
  <si>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</si>
  <si>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</si>
  <si>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</si>
  <si>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</si>
  <si>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</si>
  <si>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</si>
  <si>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</si>
  <si>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</si>
  <si>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</si>
  <si>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</si>
  <si>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</si>
  <si>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</si>
  <si>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</si>
  <si>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</si>
  <si>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</si>
  <si>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</si>
  <si>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</si>
  <si>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</si>
  <si>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</si>
  <si>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</si>
  <si>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</si>
  <si>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</si>
  <si>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</si>
  <si>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</si>
  <si>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</si>
  <si>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</si>
  <si>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</si>
  <si>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</si>
  <si>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</si>
  <si>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</si>
  <si>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</si>
  <si>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</si>
  <si>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</si>
  <si>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</si>
  <si>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</si>
  <si>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</si>
  <si>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</si>
  <si>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</si>
  <si>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</si>
  <si>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</si>
  <si>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</si>
  <si>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</si>
  <si>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</si>
  <si>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</si>
  <si>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</si>
  <si>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</si>
  <si>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</si>
  <si>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</si>
  <si>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</si>
  <si>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</si>
  <si>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</si>
  <si>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</si>
  <si>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</si>
  <si>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</si>
  <si>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</si>
  <si>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</si>
  <si>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</si>
  <si>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</si>
  <si>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</si>
  <si>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</si>
  <si>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</si>
  <si>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</si>
  <si>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</si>
  <si>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</si>
  <si>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</si>
  <si>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</si>
  <si>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</si>
  <si>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</si>
  <si>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</si>
  <si>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</si>
  <si>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</si>
  <si>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</si>
  <si>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</si>
  <si>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</si>
  <si>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</si>
  <si>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</si>
  <si>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</si>
  <si>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</si>
  <si>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</si>
  <si>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</si>
  <si>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</si>
  <si>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</si>
  <si>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</si>
  <si>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</si>
  <si>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</si>
  <si>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</si>
  <si>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</si>
  <si>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</si>
  <si>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</si>
  <si>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</si>
  <si>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</si>
  <si>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</si>
  <si>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</si>
  <si>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</si>
  <si>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</si>
  <si>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</si>
  <si>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</si>
  <si>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</si>
  <si>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</si>
  <si>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</si>
  <si>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</si>
  <si>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</si>
  <si>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</si>
  <si>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</si>
  <si>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</si>
  <si>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</si>
  <si>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</si>
  <si>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</si>
  <si>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</si>
  <si>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</si>
  <si>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</si>
  <si>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</si>
  <si>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</si>
  <si>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</si>
  <si>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</si>
  <si>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</si>
  <si>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</si>
  <si>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</si>
  <si>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</si>
  <si>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</si>
  <si>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</si>
  <si>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</si>
  <si>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</si>
  <si>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</si>
  <si>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</si>
  <si>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</si>
  <si>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</si>
  <si>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</si>
  <si>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</si>
  <si>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</si>
  <si>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</si>
  <si>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</si>
  <si>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</si>
  <si>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</si>
  <si>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</si>
  <si>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</si>
  <si>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</si>
  <si>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</si>
  <si>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</si>
  <si>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</si>
  <si>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</si>
  <si>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</si>
  <si>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</si>
  <si>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</si>
  <si>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</si>
  <si>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</si>
  <si>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</si>
  <si>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</si>
  <si>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</si>
  <si>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</si>
  <si>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</si>
  <si>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</si>
  <si>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</si>
  <si>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</si>
  <si>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</si>
  <si>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</si>
  <si>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</si>
  <si>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</si>
  <si>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</si>
  <si>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</si>
  <si>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</si>
  <si>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</si>
  <si>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</si>
  <si>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</si>
  <si>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</si>
  <si>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</si>
  <si>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</si>
  <si>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</si>
  <si>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</si>
  <si>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</si>
  <si>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</si>
  <si>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</si>
  <si>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</si>
  <si>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</si>
  <si>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</si>
  <si>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</si>
  <si>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</si>
  <si>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</si>
  <si>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</si>
  <si>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</si>
  <si>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</si>
  <si>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</si>
  <si>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</si>
  <si>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</si>
  <si>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</si>
  <si>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</si>
  <si>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</si>
  <si>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</si>
  <si>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</si>
  <si>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</si>
  <si>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</si>
  <si>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</si>
  <si>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</si>
  <si>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</si>
  <si>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</si>
  <si>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</si>
  <si>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</si>
  <si>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</si>
  <si>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</si>
  <si>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</si>
  <si>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</si>
  <si>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</si>
  <si>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</si>
  <si>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</si>
  <si>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</si>
  <si>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</si>
  <si>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</si>
  <si>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</si>
  <si>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31 de diciembre de 2018 (b)</t>
  </si>
  <si>
    <t>Del 1 de enero al 31 de diciembre de 2018 (b)</t>
  </si>
  <si>
    <t>COMISION MUNICIPAL DEL DEPORTE Y ATENCION A LA JUVENTUD DEL MUNICIPIO DE URIANGATO GTO.</t>
  </si>
  <si>
    <t>NADA QUE MANIFESTAR</t>
  </si>
  <si>
    <t>I41F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</si>
</sst>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15" fillId="0" borderId="0"/>
    <xf numFmtId="44" fontId="16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7" fillId="0" borderId="13" xfId="1" applyNumberFormat="1" applyFont="1" applyBorder="1" applyProtection="1">
      <protection locked="0"/>
    </xf>
    <xf numFmtId="4" fontId="15" fillId="0" borderId="13" xfId="1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0" fontId="15" fillId="0" borderId="13" xfId="1" applyFont="1" applyBorder="1" applyAlignment="1">
      <alignment horizontal="left" vertical="center" wrapText="1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94" t="s">
        <v>829</v>
      </c>
      <c r="B1" s="195"/>
      <c r="C1" s="195"/>
      <c r="D1" s="195"/>
      <c r="E1" s="196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97" t="s">
        <v>3304</v>
      </c>
      <c r="D3" s="197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workbookViewId="0">
      <selection sqref="A1:D1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210" t="s">
        <v>542</v>
      </c>
      <c r="B1" s="210"/>
      <c r="C1" s="210"/>
      <c r="D1" s="210"/>
      <c r="E1" s="111"/>
      <c r="F1" s="111"/>
      <c r="G1" s="111"/>
      <c r="H1" s="111"/>
      <c r="I1" s="111"/>
      <c r="J1" s="111"/>
      <c r="K1" s="111"/>
    </row>
    <row r="2" spans="1:11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200"/>
    </row>
    <row r="3" spans="1:11">
      <c r="A3" s="201" t="s">
        <v>166</v>
      </c>
      <c r="B3" s="202"/>
      <c r="C3" s="202"/>
      <c r="D3" s="203"/>
    </row>
    <row r="4" spans="1:11">
      <c r="A4" s="204" t="str">
        <f>TRIMESTRE</f>
        <v>Del 1 de enero al 31 de diciembre de 2018 (b)</v>
      </c>
      <c r="B4" s="205"/>
      <c r="C4" s="205"/>
      <c r="D4" s="206"/>
    </row>
    <row r="5" spans="1:11">
      <c r="A5" s="207" t="s">
        <v>118</v>
      </c>
      <c r="B5" s="208"/>
      <c r="C5" s="208"/>
      <c r="D5" s="209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4945000</v>
      </c>
      <c r="C8" s="40">
        <f t="shared" ref="C8:D8" si="0">SUM(C9:C11)</f>
        <v>5142900.2300000004</v>
      </c>
      <c r="D8" s="40">
        <f t="shared" si="0"/>
        <v>5142900.2300000004</v>
      </c>
    </row>
    <row r="9" spans="1:11">
      <c r="A9" s="53" t="s">
        <v>169</v>
      </c>
      <c r="B9" s="152">
        <v>4945000</v>
      </c>
      <c r="C9" s="152">
        <v>5142900.2300000004</v>
      </c>
      <c r="D9" s="152">
        <v>5142900.2300000004</v>
      </c>
    </row>
    <row r="10" spans="1:11" ht="14.25" customHeight="1">
      <c r="A10" s="53" t="s">
        <v>170</v>
      </c>
      <c r="B10" s="152">
        <v>0</v>
      </c>
      <c r="C10" s="152">
        <v>0</v>
      </c>
      <c r="D10" s="152">
        <v>0</v>
      </c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4945000</v>
      </c>
      <c r="C13" s="40">
        <f t="shared" ref="C13:D13" si="2">C14+C15</f>
        <v>5347806.99</v>
      </c>
      <c r="D13" s="40">
        <f t="shared" si="2"/>
        <v>5327863.12</v>
      </c>
    </row>
    <row r="14" spans="1:11">
      <c r="A14" s="53" t="s">
        <v>172</v>
      </c>
      <c r="B14" s="153">
        <v>4945000</v>
      </c>
      <c r="C14" s="153">
        <v>5347806.99</v>
      </c>
      <c r="D14" s="153">
        <v>5327863.12</v>
      </c>
    </row>
    <row r="15" spans="1:11">
      <c r="A15" s="53" t="s">
        <v>173</v>
      </c>
      <c r="B15" s="153">
        <v>0</v>
      </c>
      <c r="C15" s="153">
        <v>0</v>
      </c>
      <c r="D15" s="153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3">C18+C19</f>
        <v>438094.02</v>
      </c>
      <c r="D17" s="40">
        <f>D18+D19</f>
        <v>438094.02</v>
      </c>
    </row>
    <row r="18" spans="1:4">
      <c r="A18" s="53" t="s">
        <v>175</v>
      </c>
      <c r="B18" s="119">
        <v>0</v>
      </c>
      <c r="C18" s="154">
        <v>438094.02</v>
      </c>
      <c r="D18" s="154">
        <v>438094.02</v>
      </c>
    </row>
    <row r="19" spans="1:4">
      <c r="A19" s="53" t="s">
        <v>176</v>
      </c>
      <c r="B19" s="119">
        <v>0</v>
      </c>
      <c r="C19" s="23">
        <v>0</v>
      </c>
      <c r="D19" s="117">
        <v>0</v>
      </c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4">C8-C13+C17</f>
        <v>233187.26000000024</v>
      </c>
      <c r="D21" s="40">
        <f t="shared" si="4"/>
        <v>253131.13000000035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5">C21-C11</f>
        <v>233187.26000000024</v>
      </c>
      <c r="D23" s="40">
        <f t="shared" si="5"/>
        <v>253131.13000000035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6">C23-C17</f>
        <v>-204906.75999999978</v>
      </c>
      <c r="D25" s="40">
        <f>D23-D17</f>
        <v>-184962.88999999966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155">
        <v>0</v>
      </c>
      <c r="C30" s="155">
        <v>0</v>
      </c>
      <c r="D30" s="155">
        <v>0</v>
      </c>
    </row>
    <row r="31" spans="1:4">
      <c r="A31" s="53" t="s">
        <v>188</v>
      </c>
      <c r="B31" s="155">
        <v>0</v>
      </c>
      <c r="C31" s="155">
        <v>0</v>
      </c>
      <c r="D31" s="155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8">C25+C29</f>
        <v>-204906.75999999978</v>
      </c>
      <c r="D33" s="61">
        <f t="shared" si="8"/>
        <v>-184962.88999999966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>
        <v>0</v>
      </c>
      <c r="C38" s="60">
        <v>0</v>
      </c>
      <c r="D38" s="60">
        <v>0</v>
      </c>
    </row>
    <row r="39" spans="1:4">
      <c r="A39" s="53" t="s">
        <v>193</v>
      </c>
      <c r="B39" s="60">
        <v>0</v>
      </c>
      <c r="C39" s="60">
        <v>0</v>
      </c>
      <c r="D39" s="60">
        <v>0</v>
      </c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156">
        <v>0</v>
      </c>
      <c r="C41" s="156">
        <v>0</v>
      </c>
      <c r="D41" s="156">
        <v>0</v>
      </c>
    </row>
    <row r="42" spans="1:4">
      <c r="A42" s="53" t="s">
        <v>196</v>
      </c>
      <c r="B42" s="156">
        <v>0</v>
      </c>
      <c r="C42" s="156">
        <v>0</v>
      </c>
      <c r="D42" s="156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3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4945000</v>
      </c>
      <c r="C48" s="124">
        <f>C9</f>
        <v>5142900.2300000004</v>
      </c>
      <c r="D48" s="124">
        <f t="shared" ref="D48" si="12">D9</f>
        <v>5142900.2300000004</v>
      </c>
    </row>
    <row r="49" spans="1:4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>
      <c r="A50" s="128" t="s">
        <v>192</v>
      </c>
      <c r="B50" s="60">
        <v>0</v>
      </c>
      <c r="C50" s="60">
        <v>0</v>
      </c>
      <c r="D50" s="60">
        <v>0</v>
      </c>
    </row>
    <row r="51" spans="1:4">
      <c r="A51" s="128" t="s">
        <v>195</v>
      </c>
      <c r="B51" s="157">
        <v>0</v>
      </c>
      <c r="C51" s="157">
        <v>0</v>
      </c>
      <c r="D51" s="157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4945000</v>
      </c>
      <c r="C53" s="60">
        <f t="shared" ref="C53:D53" si="14">C14</f>
        <v>5347806.99</v>
      </c>
      <c r="D53" s="60">
        <f t="shared" si="14"/>
        <v>5327863.12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5">C18</f>
        <v>438094.02</v>
      </c>
      <c r="D55" s="60">
        <f t="shared" si="15"/>
        <v>438094.02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233187.26000000024</v>
      </c>
      <c r="D57" s="61">
        <f t="shared" ref="D57" si="16">D48+D49-D53+D55</f>
        <v>253131.13000000035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7">C57-C49</f>
        <v>233187.26000000024</v>
      </c>
      <c r="D59" s="61">
        <f t="shared" si="17"/>
        <v>253131.13000000035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>
      <c r="A65" s="128" t="s">
        <v>193</v>
      </c>
      <c r="B65" s="23">
        <v>0</v>
      </c>
      <c r="C65" s="23">
        <v>0</v>
      </c>
      <c r="D65" s="23">
        <v>0</v>
      </c>
    </row>
    <row r="66" spans="1:4">
      <c r="A66" s="128" t="s">
        <v>196</v>
      </c>
      <c r="B66" s="23">
        <v>0</v>
      </c>
      <c r="C66" s="23">
        <v>0</v>
      </c>
      <c r="D66" s="23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4945000</v>
      </c>
      <c r="Q2" s="18">
        <f>'Formato 4'!C8</f>
        <v>5142900.2300000004</v>
      </c>
      <c r="R2" s="18">
        <f>'Formato 4'!D8</f>
        <v>5142900.2300000004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4945000</v>
      </c>
      <c r="Q3" s="18">
        <f>'Formato 4'!C9</f>
        <v>5142900.2300000004</v>
      </c>
      <c r="R3" s="18">
        <f>'Formato 4'!D9</f>
        <v>5142900.2300000004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4945000</v>
      </c>
      <c r="Q6" s="18">
        <f>'Formato 4'!C13</f>
        <v>5347806.99</v>
      </c>
      <c r="R6" s="18">
        <f>'Formato 4'!D13</f>
        <v>5327863.12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4945000</v>
      </c>
      <c r="Q7" s="18">
        <f>'Formato 4'!C14</f>
        <v>5347806.99</v>
      </c>
      <c r="R7" s="18">
        <f>'Formato 4'!D14</f>
        <v>5327863.12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438094.02</v>
      </c>
      <c r="R9" s="18">
        <f>'Formato 4'!D17</f>
        <v>438094.02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438094.02</v>
      </c>
      <c r="R10" s="18">
        <f>'Formato 4'!D18</f>
        <v>438094.02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233187.26000000024</v>
      </c>
      <c r="R12" s="18">
        <f>'Formato 4'!D21</f>
        <v>253131.13000000035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233187.26000000024</v>
      </c>
      <c r="R13" s="18">
        <f>'Formato 4'!D23</f>
        <v>253131.13000000035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-204906.75999999978</v>
      </c>
      <c r="R14" s="18">
        <f>'Formato 4'!D25</f>
        <v>-184962.88999999966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-204906.75999999978</v>
      </c>
      <c r="R18">
        <f>'Formato 4'!D33</f>
        <v>-184962.88999999966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4945000</v>
      </c>
      <c r="Q26">
        <f>'Formato 4'!C48</f>
        <v>5142900.2300000004</v>
      </c>
      <c r="R26">
        <f>'Formato 4'!D48</f>
        <v>5142900.2300000004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4945000</v>
      </c>
      <c r="Q30">
        <f>'Formato 4'!C53</f>
        <v>5347806.99</v>
      </c>
      <c r="R30">
        <f>'Formato 4'!D53</f>
        <v>5327863.12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438094.02</v>
      </c>
      <c r="R31">
        <f>'Formato 4'!D55</f>
        <v>438094.02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zoomScale="75" zoomScaleNormal="75" workbookViewId="0">
      <selection activeCell="G16" sqref="G16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16" t="s">
        <v>206</v>
      </c>
      <c r="B1" s="216"/>
      <c r="C1" s="216"/>
      <c r="D1" s="216"/>
      <c r="E1" s="216"/>
      <c r="F1" s="216"/>
      <c r="G1" s="216"/>
    </row>
    <row r="2" spans="1:8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199"/>
      <c r="G2" s="200"/>
    </row>
    <row r="3" spans="1:8">
      <c r="A3" s="201" t="s">
        <v>207</v>
      </c>
      <c r="B3" s="202"/>
      <c r="C3" s="202"/>
      <c r="D3" s="202"/>
      <c r="E3" s="202"/>
      <c r="F3" s="202"/>
      <c r="G3" s="203"/>
    </row>
    <row r="4" spans="1:8">
      <c r="A4" s="204" t="str">
        <f>TRIMESTRE</f>
        <v>Del 1 de enero al 31 de diciembre de 2018 (b)</v>
      </c>
      <c r="B4" s="205"/>
      <c r="C4" s="205"/>
      <c r="D4" s="205"/>
      <c r="E4" s="205"/>
      <c r="F4" s="205"/>
      <c r="G4" s="206"/>
    </row>
    <row r="5" spans="1:8">
      <c r="A5" s="207" t="s">
        <v>118</v>
      </c>
      <c r="B5" s="208"/>
      <c r="C5" s="208"/>
      <c r="D5" s="208"/>
      <c r="E5" s="208"/>
      <c r="F5" s="208"/>
      <c r="G5" s="209"/>
    </row>
    <row r="6" spans="1:8">
      <c r="A6" s="213" t="s">
        <v>214</v>
      </c>
      <c r="B6" s="215" t="s">
        <v>208</v>
      </c>
      <c r="C6" s="215"/>
      <c r="D6" s="215"/>
      <c r="E6" s="215"/>
      <c r="F6" s="215"/>
      <c r="G6" s="215" t="s">
        <v>209</v>
      </c>
    </row>
    <row r="7" spans="1:8" ht="30">
      <c r="A7" s="21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15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 ht="14.25" customHeight="1">
      <c r="A9" s="53" t="s">
        <v>216</v>
      </c>
      <c r="B9" s="158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8"/>
    </row>
    <row r="10" spans="1:8" ht="14.25" customHeight="1">
      <c r="A10" s="53" t="s">
        <v>217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</row>
    <row r="11" spans="1:8" ht="14.25" customHeight="1">
      <c r="A11" s="53" t="s">
        <v>218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</row>
    <row r="12" spans="1:8" ht="14.25" customHeight="1">
      <c r="A12" s="53" t="s">
        <v>219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</row>
    <row r="13" spans="1:8" ht="14.25" customHeight="1">
      <c r="A13" s="53" t="s">
        <v>220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</row>
    <row r="14" spans="1:8" ht="14.25" customHeight="1">
      <c r="A14" s="53" t="s">
        <v>221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</row>
    <row r="15" spans="1:8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customHeight="1">
      <c r="A17" s="63" t="s">
        <v>223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</row>
    <row r="18" spans="1:7" ht="14.25" customHeight="1">
      <c r="A18" s="63" t="s">
        <v>224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</row>
    <row r="19" spans="1:7">
      <c r="A19" s="63" t="s">
        <v>225</v>
      </c>
      <c r="B19" s="159"/>
      <c r="C19" s="159"/>
      <c r="D19" s="159">
        <v>0</v>
      </c>
      <c r="E19" s="159"/>
      <c r="F19" s="159"/>
      <c r="G19" s="159">
        <v>0</v>
      </c>
    </row>
    <row r="20" spans="1:7">
      <c r="A20" s="63" t="s">
        <v>226</v>
      </c>
      <c r="B20" s="159"/>
      <c r="C20" s="159"/>
      <c r="D20" s="159">
        <v>0</v>
      </c>
      <c r="E20" s="159"/>
      <c r="F20" s="159"/>
      <c r="G20" s="159">
        <v>0</v>
      </c>
    </row>
    <row r="21" spans="1:7">
      <c r="A21" s="63" t="s">
        <v>227</v>
      </c>
      <c r="B21" s="159"/>
      <c r="C21" s="159"/>
      <c r="D21" s="159">
        <v>0</v>
      </c>
      <c r="E21" s="159"/>
      <c r="F21" s="159"/>
      <c r="G21" s="159">
        <v>0</v>
      </c>
    </row>
    <row r="22" spans="1:7">
      <c r="A22" s="63" t="s">
        <v>228</v>
      </c>
      <c r="B22" s="159"/>
      <c r="C22" s="159"/>
      <c r="D22" s="159">
        <v>0</v>
      </c>
      <c r="E22" s="159"/>
      <c r="F22" s="159"/>
      <c r="G22" s="159">
        <v>0</v>
      </c>
    </row>
    <row r="23" spans="1:7">
      <c r="A23" s="63" t="s">
        <v>229</v>
      </c>
      <c r="B23" s="159"/>
      <c r="C23" s="159"/>
      <c r="D23" s="159">
        <v>0</v>
      </c>
      <c r="E23" s="159"/>
      <c r="F23" s="159"/>
      <c r="G23" s="159">
        <v>0</v>
      </c>
    </row>
    <row r="24" spans="1:7">
      <c r="A24" s="63" t="s">
        <v>230</v>
      </c>
      <c r="B24" s="159"/>
      <c r="C24" s="159"/>
      <c r="D24" s="159">
        <v>0</v>
      </c>
      <c r="E24" s="159"/>
      <c r="F24" s="159"/>
      <c r="G24" s="159">
        <v>0</v>
      </c>
    </row>
    <row r="25" spans="1:7">
      <c r="A25" s="63" t="s">
        <v>231</v>
      </c>
      <c r="B25" s="159"/>
      <c r="C25" s="159"/>
      <c r="D25" s="159">
        <v>0</v>
      </c>
      <c r="E25" s="159"/>
      <c r="F25" s="159"/>
      <c r="G25" s="159">
        <v>0</v>
      </c>
    </row>
    <row r="26" spans="1:7" ht="14.25" customHeight="1">
      <c r="A26" s="63" t="s">
        <v>232</v>
      </c>
      <c r="B26" s="159"/>
      <c r="C26" s="159"/>
      <c r="D26" s="159">
        <v>0</v>
      </c>
      <c r="E26" s="159"/>
      <c r="F26" s="159"/>
      <c r="G26" s="159">
        <v>0</v>
      </c>
    </row>
    <row r="27" spans="1:7">
      <c r="A27" s="63" t="s">
        <v>233</v>
      </c>
      <c r="B27" s="159"/>
      <c r="C27" s="159"/>
      <c r="D27" s="159">
        <v>0</v>
      </c>
      <c r="E27" s="159"/>
      <c r="F27" s="159"/>
      <c r="G27" s="159">
        <v>0</v>
      </c>
    </row>
    <row r="28" spans="1:7">
      <c r="A28" s="53" t="s">
        <v>234</v>
      </c>
      <c r="B28" s="159"/>
      <c r="C28" s="159"/>
      <c r="D28" s="159">
        <v>0</v>
      </c>
      <c r="E28" s="159"/>
      <c r="F28" s="159"/>
      <c r="G28" s="159">
        <v>0</v>
      </c>
    </row>
    <row r="29" spans="1:7">
      <c r="A29" s="63" t="s">
        <v>235</v>
      </c>
      <c r="B29" s="160"/>
      <c r="C29" s="160"/>
      <c r="D29" s="160">
        <v>0</v>
      </c>
      <c r="E29" s="160"/>
      <c r="F29" s="160"/>
      <c r="G29" s="160">
        <v>0</v>
      </c>
    </row>
    <row r="30" spans="1:7">
      <c r="A30" s="63" t="s">
        <v>236</v>
      </c>
      <c r="B30" s="160"/>
      <c r="C30" s="160"/>
      <c r="D30" s="160">
        <v>0</v>
      </c>
      <c r="E30" s="160"/>
      <c r="F30" s="160"/>
      <c r="G30" s="160">
        <v>0</v>
      </c>
    </row>
    <row r="31" spans="1:7">
      <c r="A31" s="63" t="s">
        <v>237</v>
      </c>
      <c r="B31" s="160"/>
      <c r="C31" s="160"/>
      <c r="D31" s="160">
        <v>0</v>
      </c>
      <c r="E31" s="160"/>
      <c r="F31" s="160"/>
      <c r="G31" s="160">
        <v>0</v>
      </c>
    </row>
    <row r="32" spans="1:7">
      <c r="A32" s="63" t="s">
        <v>238</v>
      </c>
      <c r="B32" s="160"/>
      <c r="C32" s="160"/>
      <c r="D32" s="160">
        <v>0</v>
      </c>
      <c r="E32" s="160"/>
      <c r="F32" s="160"/>
      <c r="G32" s="160">
        <v>0</v>
      </c>
    </row>
    <row r="33" spans="1:8">
      <c r="A33" s="63" t="s">
        <v>239</v>
      </c>
      <c r="B33" s="160"/>
      <c r="C33" s="160"/>
      <c r="D33" s="160">
        <v>0</v>
      </c>
      <c r="E33" s="160"/>
      <c r="F33" s="160"/>
      <c r="G33" s="160">
        <v>0</v>
      </c>
    </row>
    <row r="34" spans="1:8">
      <c r="A34" s="53" t="s">
        <v>240</v>
      </c>
      <c r="B34" s="162">
        <v>4200000</v>
      </c>
      <c r="C34" s="162">
        <v>165000</v>
      </c>
      <c r="D34" s="162">
        <v>4365000</v>
      </c>
      <c r="E34" s="162">
        <v>4365000</v>
      </c>
      <c r="F34" s="162">
        <v>4365000</v>
      </c>
      <c r="G34" s="162">
        <v>165000</v>
      </c>
    </row>
    <row r="35" spans="1:8">
      <c r="A35" s="53" t="s">
        <v>241</v>
      </c>
      <c r="B35" s="161">
        <v>0</v>
      </c>
      <c r="C35" s="161">
        <v>33000</v>
      </c>
      <c r="D35" s="161">
        <v>33000</v>
      </c>
      <c r="E35" s="161">
        <v>33000</v>
      </c>
      <c r="F35" s="161">
        <v>33000</v>
      </c>
      <c r="G35" s="161">
        <v>33000</v>
      </c>
    </row>
    <row r="36" spans="1:8">
      <c r="A36" s="63" t="s">
        <v>242</v>
      </c>
      <c r="B36" s="161">
        <v>0</v>
      </c>
      <c r="C36" s="161">
        <v>33000</v>
      </c>
      <c r="D36" s="161">
        <v>33000</v>
      </c>
      <c r="E36" s="161">
        <v>33000</v>
      </c>
      <c r="F36" s="161">
        <v>33000</v>
      </c>
      <c r="G36" s="161">
        <v>33000</v>
      </c>
    </row>
    <row r="37" spans="1:8">
      <c r="A37" s="53" t="s">
        <v>243</v>
      </c>
      <c r="B37" s="161">
        <v>0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</row>
    <row r="38" spans="1:8">
      <c r="A38" s="63" t="s">
        <v>244</v>
      </c>
      <c r="B38" s="161"/>
      <c r="C38" s="161"/>
      <c r="D38" s="161">
        <v>0</v>
      </c>
      <c r="E38" s="161"/>
      <c r="F38" s="161"/>
      <c r="G38" s="161">
        <v>0</v>
      </c>
    </row>
    <row r="39" spans="1:8">
      <c r="A39" s="63" t="s">
        <v>245</v>
      </c>
      <c r="B39" s="161"/>
      <c r="C39" s="161"/>
      <c r="D39" s="161">
        <v>0</v>
      </c>
      <c r="E39" s="161"/>
      <c r="F39" s="161"/>
      <c r="G39" s="161"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4200000</v>
      </c>
      <c r="C41" s="61">
        <f t="shared" ref="C41:E41" si="1">SUM(C9,C10,C11,C12,C13,C14,C15,C16,C28,C34,C35,C37)</f>
        <v>198000</v>
      </c>
      <c r="D41" s="61">
        <f t="shared" si="1"/>
        <v>4398000</v>
      </c>
      <c r="E41" s="61">
        <f t="shared" si="1"/>
        <v>4398000</v>
      </c>
      <c r="F41" s="61">
        <f>SUM(F9,F10,F11,F12,F13,F14,F15,F16,F28,F34,F35,F37)</f>
        <v>4398000</v>
      </c>
      <c r="G41" s="61">
        <f>SUM(G9,G10,G11,G12,G13,G14,G15,G16,G28,G34,G35,G37)</f>
        <v>198000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198000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2">SUM(C46:C53)</f>
        <v>0</v>
      </c>
      <c r="D45" s="60">
        <f t="shared" si="2"/>
        <v>0</v>
      </c>
      <c r="E45" s="60">
        <f t="shared" si="2"/>
        <v>0</v>
      </c>
      <c r="F45" s="60">
        <f t="shared" si="2"/>
        <v>0</v>
      </c>
      <c r="G45" s="60">
        <f t="shared" si="2"/>
        <v>0</v>
      </c>
    </row>
    <row r="46" spans="1:8">
      <c r="A46" s="69" t="s">
        <v>249</v>
      </c>
      <c r="B46" s="163"/>
      <c r="C46" s="163"/>
      <c r="D46" s="163">
        <v>0</v>
      </c>
      <c r="E46" s="163"/>
      <c r="F46" s="163"/>
      <c r="G46" s="163">
        <v>0</v>
      </c>
    </row>
    <row r="47" spans="1:8">
      <c r="A47" s="69" t="s">
        <v>250</v>
      </c>
      <c r="B47" s="163"/>
      <c r="C47" s="163"/>
      <c r="D47" s="163">
        <v>0</v>
      </c>
      <c r="E47" s="163"/>
      <c r="F47" s="163"/>
      <c r="G47" s="163">
        <v>0</v>
      </c>
    </row>
    <row r="48" spans="1:8">
      <c r="A48" s="69" t="s">
        <v>251</v>
      </c>
      <c r="B48" s="163">
        <v>0</v>
      </c>
      <c r="C48" s="163">
        <v>0</v>
      </c>
      <c r="D48" s="163">
        <v>0</v>
      </c>
      <c r="E48" s="163">
        <v>0</v>
      </c>
      <c r="F48" s="163">
        <v>0</v>
      </c>
      <c r="G48" s="163">
        <v>0</v>
      </c>
    </row>
    <row r="49" spans="1:7" ht="30">
      <c r="A49" s="69" t="s">
        <v>252</v>
      </c>
      <c r="B49" s="163">
        <v>0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</row>
    <row r="50" spans="1:7">
      <c r="A50" s="69" t="s">
        <v>253</v>
      </c>
      <c r="B50" s="163"/>
      <c r="C50" s="163"/>
      <c r="D50" s="163">
        <v>0</v>
      </c>
      <c r="E50" s="163"/>
      <c r="F50" s="163"/>
      <c r="G50" s="163">
        <v>0</v>
      </c>
    </row>
    <row r="51" spans="1:7">
      <c r="A51" s="69" t="s">
        <v>254</v>
      </c>
      <c r="B51" s="163"/>
      <c r="C51" s="163"/>
      <c r="D51" s="163">
        <v>0</v>
      </c>
      <c r="E51" s="163"/>
      <c r="F51" s="163"/>
      <c r="G51" s="163">
        <v>0</v>
      </c>
    </row>
    <row r="52" spans="1:7">
      <c r="A52" s="48" t="s">
        <v>255</v>
      </c>
      <c r="B52" s="163"/>
      <c r="C52" s="163"/>
      <c r="D52" s="163">
        <v>0</v>
      </c>
      <c r="E52" s="163"/>
      <c r="F52" s="163"/>
      <c r="G52" s="163">
        <v>0</v>
      </c>
    </row>
    <row r="53" spans="1:7">
      <c r="A53" s="63" t="s">
        <v>256</v>
      </c>
      <c r="B53" s="163"/>
      <c r="C53" s="163"/>
      <c r="D53" s="163">
        <v>0</v>
      </c>
      <c r="E53" s="163"/>
      <c r="F53" s="163"/>
      <c r="G53" s="163">
        <v>0</v>
      </c>
    </row>
    <row r="54" spans="1:7">
      <c r="A54" s="53" t="s">
        <v>257</v>
      </c>
      <c r="B54" s="60">
        <f>SUM(B55:B58)</f>
        <v>0</v>
      </c>
      <c r="C54" s="60">
        <f t="shared" ref="C54:G54" si="3">SUM(C55:C58)</f>
        <v>0</v>
      </c>
      <c r="D54" s="60">
        <f t="shared" si="3"/>
        <v>0</v>
      </c>
      <c r="E54" s="60">
        <f t="shared" si="3"/>
        <v>0</v>
      </c>
      <c r="F54" s="60">
        <f t="shared" si="3"/>
        <v>0</v>
      </c>
      <c r="G54" s="60">
        <f t="shared" si="3"/>
        <v>0</v>
      </c>
    </row>
    <row r="55" spans="1:7">
      <c r="A55" s="48" t="s">
        <v>258</v>
      </c>
      <c r="B55" s="164"/>
      <c r="C55" s="164"/>
      <c r="D55" s="164">
        <v>0</v>
      </c>
      <c r="E55" s="164"/>
      <c r="F55" s="164"/>
      <c r="G55" s="164">
        <v>0</v>
      </c>
    </row>
    <row r="56" spans="1:7">
      <c r="A56" s="69" t="s">
        <v>259</v>
      </c>
      <c r="B56" s="164"/>
      <c r="C56" s="164"/>
      <c r="D56" s="164">
        <v>0</v>
      </c>
      <c r="E56" s="164"/>
      <c r="F56" s="164"/>
      <c r="G56" s="164">
        <v>0</v>
      </c>
    </row>
    <row r="57" spans="1:7">
      <c r="A57" s="69" t="s">
        <v>260</v>
      </c>
      <c r="B57" s="164"/>
      <c r="C57" s="164"/>
      <c r="D57" s="164">
        <v>0</v>
      </c>
      <c r="E57" s="164"/>
      <c r="F57" s="164"/>
      <c r="G57" s="164">
        <v>0</v>
      </c>
    </row>
    <row r="58" spans="1:7">
      <c r="A58" s="48" t="s">
        <v>261</v>
      </c>
      <c r="B58" s="165"/>
      <c r="C58" s="165"/>
      <c r="D58" s="165">
        <v>0</v>
      </c>
      <c r="E58" s="165"/>
      <c r="F58" s="165"/>
      <c r="G58" s="165">
        <v>0</v>
      </c>
    </row>
    <row r="59" spans="1:7">
      <c r="A59" s="53" t="s">
        <v>262</v>
      </c>
      <c r="B59" s="165"/>
      <c r="C59" s="165"/>
      <c r="D59" s="165">
        <v>0</v>
      </c>
      <c r="E59" s="165"/>
      <c r="F59" s="165"/>
      <c r="G59" s="165">
        <v>0</v>
      </c>
    </row>
    <row r="60" spans="1:7">
      <c r="A60" s="69" t="s">
        <v>263</v>
      </c>
      <c r="B60" s="165"/>
      <c r="C60" s="165"/>
      <c r="D60" s="165">
        <v>0</v>
      </c>
      <c r="E60" s="165"/>
      <c r="F60" s="165"/>
      <c r="G60" s="165">
        <v>0</v>
      </c>
    </row>
    <row r="61" spans="1:7">
      <c r="A61" s="69" t="s">
        <v>264</v>
      </c>
      <c r="B61" s="165"/>
      <c r="C61" s="165"/>
      <c r="D61" s="165">
        <v>0</v>
      </c>
      <c r="E61" s="165"/>
      <c r="F61" s="165"/>
      <c r="G61" s="165">
        <v>0</v>
      </c>
    </row>
    <row r="62" spans="1:7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4">C45+C54+C59+C62+C63</f>
        <v>0</v>
      </c>
      <c r="D65" s="61">
        <f t="shared" si="4"/>
        <v>0</v>
      </c>
      <c r="E65" s="61">
        <f t="shared" si="4"/>
        <v>0</v>
      </c>
      <c r="F65" s="61">
        <f t="shared" si="4"/>
        <v>0</v>
      </c>
      <c r="G65" s="61">
        <f t="shared" si="4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5">C68</f>
        <v>449269.08</v>
      </c>
      <c r="D67" s="61">
        <f t="shared" si="5"/>
        <v>449269.08</v>
      </c>
      <c r="E67" s="61">
        <f t="shared" si="5"/>
        <v>439358.58</v>
      </c>
      <c r="F67" s="61">
        <f t="shared" si="5"/>
        <v>439358.58</v>
      </c>
      <c r="G67" s="61">
        <f t="shared" si="5"/>
        <v>439358.58</v>
      </c>
    </row>
    <row r="68" spans="1:7">
      <c r="A68" s="53" t="s">
        <v>269</v>
      </c>
      <c r="B68" s="166">
        <v>0</v>
      </c>
      <c r="C68" s="166">
        <v>449269.08</v>
      </c>
      <c r="D68" s="166">
        <v>449269.08</v>
      </c>
      <c r="E68" s="166">
        <v>439358.58</v>
      </c>
      <c r="F68" s="166">
        <v>439358.58</v>
      </c>
      <c r="G68" s="166">
        <v>439358.58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4200000</v>
      </c>
      <c r="C70" s="61">
        <f t="shared" ref="C70:G70" si="6">C41+C65+C67</f>
        <v>647269.08000000007</v>
      </c>
      <c r="D70" s="61">
        <f t="shared" si="6"/>
        <v>4847269.08</v>
      </c>
      <c r="E70" s="61">
        <f t="shared" si="6"/>
        <v>4837358.58</v>
      </c>
      <c r="F70" s="61">
        <f t="shared" si="6"/>
        <v>4837358.58</v>
      </c>
      <c r="G70" s="61">
        <f t="shared" si="6"/>
        <v>637358.58000000007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67">
        <v>0</v>
      </c>
      <c r="C73" s="167">
        <v>449269.08</v>
      </c>
      <c r="D73" s="167">
        <v>449269.08</v>
      </c>
      <c r="E73" s="167">
        <v>439358.58</v>
      </c>
      <c r="F73" s="167">
        <v>439358.58</v>
      </c>
      <c r="G73" s="167">
        <v>439358.58</v>
      </c>
    </row>
    <row r="74" spans="1:7" ht="30">
      <c r="A74" s="130" t="s">
        <v>273</v>
      </c>
      <c r="B74" s="167">
        <v>0</v>
      </c>
      <c r="C74" s="167">
        <v>0</v>
      </c>
      <c r="D74" s="167">
        <v>0</v>
      </c>
      <c r="E74" s="167">
        <v>0</v>
      </c>
      <c r="F74" s="167">
        <v>0</v>
      </c>
      <c r="G74" s="167">
        <v>0</v>
      </c>
    </row>
    <row r="75" spans="1:7">
      <c r="A75" s="120" t="s">
        <v>274</v>
      </c>
      <c r="B75" s="61">
        <f>B73+B74</f>
        <v>0</v>
      </c>
      <c r="C75" s="61">
        <f t="shared" ref="C75:G75" si="7">C73+C74</f>
        <v>449269.08</v>
      </c>
      <c r="D75" s="61">
        <f t="shared" si="7"/>
        <v>449269.08</v>
      </c>
      <c r="E75" s="61">
        <f t="shared" si="7"/>
        <v>439358.58</v>
      </c>
      <c r="F75" s="61">
        <f t="shared" si="7"/>
        <v>439358.58</v>
      </c>
      <c r="G75" s="61">
        <f t="shared" si="7"/>
        <v>439358.58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4200000</v>
      </c>
      <c r="Q28" s="18">
        <f>'Formato 5'!C34</f>
        <v>165000</v>
      </c>
      <c r="R28" s="18">
        <f>'Formato 5'!D34</f>
        <v>4365000</v>
      </c>
      <c r="S28" s="18">
        <f>'Formato 5'!E34</f>
        <v>4365000</v>
      </c>
      <c r="T28" s="18">
        <f>'Formato 5'!F34</f>
        <v>4365000</v>
      </c>
      <c r="U28" s="18">
        <f>'Formato 5'!G34</f>
        <v>165000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33000</v>
      </c>
      <c r="R29" s="18">
        <f>'Formato 5'!D35</f>
        <v>33000</v>
      </c>
      <c r="S29" s="18">
        <f>'Formato 5'!E35</f>
        <v>33000</v>
      </c>
      <c r="T29" s="18">
        <f>'Formato 5'!F35</f>
        <v>33000</v>
      </c>
      <c r="U29" s="18">
        <f>'Formato 5'!G35</f>
        <v>33000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33000</v>
      </c>
      <c r="R30" s="18">
        <f>'Formato 5'!D36</f>
        <v>33000</v>
      </c>
      <c r="S30" s="18">
        <f>'Formato 5'!E36</f>
        <v>33000</v>
      </c>
      <c r="T30" s="18">
        <f>'Formato 5'!F36</f>
        <v>33000</v>
      </c>
      <c r="U30" s="18">
        <f>'Formato 5'!G36</f>
        <v>33000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4200000</v>
      </c>
      <c r="Q34">
        <f>'Formato 5'!C41</f>
        <v>198000</v>
      </c>
      <c r="R34">
        <f>'Formato 5'!D41</f>
        <v>4398000</v>
      </c>
      <c r="S34">
        <f>'Formato 5'!E41</f>
        <v>4398000</v>
      </c>
      <c r="T34">
        <f>'Formato 5'!F41</f>
        <v>4398000</v>
      </c>
      <c r="U34">
        <f>'Formato 5'!G41</f>
        <v>198000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198000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449269.08</v>
      </c>
      <c r="R57">
        <f>'Formato 5'!D67</f>
        <v>449269.08</v>
      </c>
      <c r="S57">
        <f>'Formato 5'!E67</f>
        <v>439358.58</v>
      </c>
      <c r="T57">
        <f>'Formato 5'!F67</f>
        <v>439358.58</v>
      </c>
      <c r="U57">
        <f>'Formato 5'!G67</f>
        <v>439358.58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449269.08</v>
      </c>
      <c r="R58">
        <f>'Formato 5'!D68</f>
        <v>449269.08</v>
      </c>
      <c r="S58">
        <f>'Formato 5'!E68</f>
        <v>439358.58</v>
      </c>
      <c r="T58">
        <f>'Formato 5'!F68</f>
        <v>439358.58</v>
      </c>
      <c r="U58">
        <f>'Formato 5'!G68</f>
        <v>439358.58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449269.08</v>
      </c>
      <c r="R60">
        <f>'Formato 5'!D73</f>
        <v>449269.08</v>
      </c>
      <c r="S60">
        <f>'Formato 5'!E73</f>
        <v>439358.58</v>
      </c>
      <c r="T60">
        <f>'Formato 5'!F73</f>
        <v>439358.58</v>
      </c>
      <c r="U60">
        <f>'Formato 5'!G73</f>
        <v>439358.58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449269.08</v>
      </c>
      <c r="R62">
        <f>'Formato 5'!D75</f>
        <v>449269.08</v>
      </c>
      <c r="S62">
        <f>'Formato 5'!E75</f>
        <v>439358.58</v>
      </c>
      <c r="T62">
        <f>'Formato 5'!F75</f>
        <v>439358.58</v>
      </c>
      <c r="U62">
        <f>'Formato 5'!G75</f>
        <v>439358.58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94" zoomScale="75" zoomScaleNormal="75" workbookViewId="0">
      <selection activeCell="B151" sqref="B151:G157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17" t="s">
        <v>3285</v>
      </c>
      <c r="B1" s="216"/>
      <c r="C1" s="216"/>
      <c r="D1" s="216"/>
      <c r="E1" s="216"/>
      <c r="F1" s="216"/>
      <c r="G1" s="216"/>
    </row>
    <row r="2" spans="1:7">
      <c r="A2" s="220" t="str">
        <f>ENTE_PUBLICO_A</f>
        <v>COMISION MUNICIPAL DEL DEPORTE Y ATENCION A LA JUVENTUD DEL MUNICIPIO DE URIANGATO GTO., Gobierno del Estado de Guanajuato (a)</v>
      </c>
      <c r="B2" s="220"/>
      <c r="C2" s="220"/>
      <c r="D2" s="220"/>
      <c r="E2" s="220"/>
      <c r="F2" s="220"/>
      <c r="G2" s="220"/>
    </row>
    <row r="3" spans="1:7">
      <c r="A3" s="221" t="s">
        <v>277</v>
      </c>
      <c r="B3" s="221"/>
      <c r="C3" s="221"/>
      <c r="D3" s="221"/>
      <c r="E3" s="221"/>
      <c r="F3" s="221"/>
      <c r="G3" s="221"/>
    </row>
    <row r="4" spans="1:7">
      <c r="A4" s="221" t="s">
        <v>278</v>
      </c>
      <c r="B4" s="221"/>
      <c r="C4" s="221"/>
      <c r="D4" s="221"/>
      <c r="E4" s="221"/>
      <c r="F4" s="221"/>
      <c r="G4" s="221"/>
    </row>
    <row r="5" spans="1:7">
      <c r="A5" s="222" t="str">
        <f>TRIMESTRE</f>
        <v>Del 1 de enero al 31 de diciembre de 2018 (b)</v>
      </c>
      <c r="B5" s="222"/>
      <c r="C5" s="222"/>
      <c r="D5" s="222"/>
      <c r="E5" s="222"/>
      <c r="F5" s="222"/>
      <c r="G5" s="222"/>
    </row>
    <row r="6" spans="1:7">
      <c r="A6" s="214" t="s">
        <v>118</v>
      </c>
      <c r="B6" s="214"/>
      <c r="C6" s="214"/>
      <c r="D6" s="214"/>
      <c r="E6" s="214"/>
      <c r="F6" s="214"/>
      <c r="G6" s="214"/>
    </row>
    <row r="7" spans="1:7" ht="15" customHeight="1">
      <c r="A7" s="218" t="s">
        <v>0</v>
      </c>
      <c r="B7" s="218" t="s">
        <v>279</v>
      </c>
      <c r="C7" s="218"/>
      <c r="D7" s="218"/>
      <c r="E7" s="218"/>
      <c r="F7" s="218"/>
      <c r="G7" s="219" t="s">
        <v>280</v>
      </c>
    </row>
    <row r="8" spans="1:7" ht="30">
      <c r="A8" s="21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18"/>
    </row>
    <row r="9" spans="1:7">
      <c r="A9" s="82" t="s">
        <v>285</v>
      </c>
      <c r="B9" s="79">
        <f>SUM(B10,B18,B28,B38,B48,B58,B62,B71,B75)</f>
        <v>4945000</v>
      </c>
      <c r="C9" s="79">
        <f t="shared" ref="C9:G9" si="0">SUM(C10,C18,C28,C38,C48,C58,C62,C71,C75)</f>
        <v>680169.31</v>
      </c>
      <c r="D9" s="79">
        <f t="shared" si="0"/>
        <v>5625169.3100000005</v>
      </c>
      <c r="E9" s="79">
        <f t="shared" si="0"/>
        <v>5347806.9899999993</v>
      </c>
      <c r="F9" s="79">
        <f t="shared" si="0"/>
        <v>5327863.1199999992</v>
      </c>
      <c r="G9" s="79">
        <f t="shared" si="0"/>
        <v>277362.32000000024</v>
      </c>
    </row>
    <row r="10" spans="1:7">
      <c r="A10" s="83" t="s">
        <v>286</v>
      </c>
      <c r="B10" s="80">
        <f>SUM(B11:B17)</f>
        <v>3081527</v>
      </c>
      <c r="C10" s="80">
        <f t="shared" ref="C10:F10" si="1">SUM(C11:C17)</f>
        <v>16931.699999999997</v>
      </c>
      <c r="D10" s="80">
        <f t="shared" si="1"/>
        <v>3098458.7</v>
      </c>
      <c r="E10" s="80">
        <f t="shared" si="1"/>
        <v>2964366.6999999997</v>
      </c>
      <c r="F10" s="80">
        <f t="shared" si="1"/>
        <v>2964366.6999999997</v>
      </c>
      <c r="G10" s="80">
        <f>SUM(G11:G17)</f>
        <v>134092.00000000023</v>
      </c>
    </row>
    <row r="11" spans="1:7">
      <c r="A11" s="84" t="s">
        <v>287</v>
      </c>
      <c r="B11" s="168">
        <v>2255658</v>
      </c>
      <c r="C11" s="168">
        <v>0</v>
      </c>
      <c r="D11" s="168">
        <v>2255658</v>
      </c>
      <c r="E11" s="168">
        <v>2174056.0099999998</v>
      </c>
      <c r="F11" s="168">
        <v>2174056.0099999998</v>
      </c>
      <c r="G11" s="168">
        <v>81601.990000000224</v>
      </c>
    </row>
    <row r="12" spans="1:7">
      <c r="A12" s="84" t="s">
        <v>288</v>
      </c>
      <c r="B12" s="168">
        <v>110340</v>
      </c>
      <c r="C12" s="168">
        <v>-93340</v>
      </c>
      <c r="D12" s="168">
        <v>17000</v>
      </c>
      <c r="E12" s="168">
        <v>11250</v>
      </c>
      <c r="F12" s="168">
        <v>11250</v>
      </c>
      <c r="G12" s="168">
        <v>5750</v>
      </c>
    </row>
    <row r="13" spans="1:7" ht="14.25" customHeight="1">
      <c r="A13" s="84" t="s">
        <v>289</v>
      </c>
      <c r="B13" s="168">
        <v>404313</v>
      </c>
      <c r="C13" s="168">
        <v>10000</v>
      </c>
      <c r="D13" s="168">
        <v>414313</v>
      </c>
      <c r="E13" s="168">
        <v>376902.17</v>
      </c>
      <c r="F13" s="168">
        <v>376902.17</v>
      </c>
      <c r="G13" s="168">
        <v>37410.830000000016</v>
      </c>
    </row>
    <row r="14" spans="1:7" ht="14.25" customHeight="1">
      <c r="A14" s="84" t="s">
        <v>290</v>
      </c>
      <c r="B14" s="168"/>
      <c r="C14" s="168"/>
      <c r="D14" s="168">
        <v>0</v>
      </c>
      <c r="E14" s="168"/>
      <c r="F14" s="168"/>
      <c r="G14" s="168">
        <v>0</v>
      </c>
    </row>
    <row r="15" spans="1:7">
      <c r="A15" s="84" t="s">
        <v>291</v>
      </c>
      <c r="B15" s="168">
        <v>311216</v>
      </c>
      <c r="C15" s="168">
        <v>100271.7</v>
      </c>
      <c r="D15" s="168">
        <v>411487.7</v>
      </c>
      <c r="E15" s="168">
        <v>402158.52</v>
      </c>
      <c r="F15" s="168">
        <v>402158.52</v>
      </c>
      <c r="G15" s="168">
        <v>9329.179999999993</v>
      </c>
    </row>
    <row r="16" spans="1:7" ht="14.25" customHeight="1">
      <c r="A16" s="84" t="s">
        <v>292</v>
      </c>
      <c r="B16" s="168"/>
      <c r="C16" s="168"/>
      <c r="D16" s="168">
        <v>0</v>
      </c>
      <c r="E16" s="168"/>
      <c r="F16" s="168"/>
      <c r="G16" s="168">
        <v>0</v>
      </c>
    </row>
    <row r="17" spans="1:7">
      <c r="A17" s="84" t="s">
        <v>293</v>
      </c>
      <c r="B17" s="168"/>
      <c r="C17" s="168"/>
      <c r="D17" s="168">
        <v>0</v>
      </c>
      <c r="E17" s="168"/>
      <c r="F17" s="168"/>
      <c r="G17" s="168">
        <v>0</v>
      </c>
    </row>
    <row r="18" spans="1:7">
      <c r="A18" s="83" t="s">
        <v>294</v>
      </c>
      <c r="B18" s="80">
        <f>SUM(B19:B27)</f>
        <v>635400</v>
      </c>
      <c r="C18" s="80">
        <f t="shared" ref="C18:F18" si="2">SUM(C19:C27)</f>
        <v>405873.08</v>
      </c>
      <c r="D18" s="80">
        <f t="shared" si="2"/>
        <v>1041273.08</v>
      </c>
      <c r="E18" s="80">
        <f t="shared" si="2"/>
        <v>877695.85</v>
      </c>
      <c r="F18" s="80">
        <f t="shared" si="2"/>
        <v>876569.85</v>
      </c>
      <c r="G18" s="80">
        <f>SUM(G19:G27)</f>
        <v>163577.22999999998</v>
      </c>
    </row>
    <row r="19" spans="1:7">
      <c r="A19" s="84" t="s">
        <v>295</v>
      </c>
      <c r="B19" s="169">
        <v>56000</v>
      </c>
      <c r="C19" s="169">
        <v>49468.05</v>
      </c>
      <c r="D19" s="169">
        <v>105468.05</v>
      </c>
      <c r="E19" s="169">
        <v>102603.46</v>
      </c>
      <c r="F19" s="169">
        <v>102603.46</v>
      </c>
      <c r="G19" s="169">
        <v>2864.5899999999965</v>
      </c>
    </row>
    <row r="20" spans="1:7">
      <c r="A20" s="84" t="s">
        <v>296</v>
      </c>
      <c r="B20" s="169">
        <v>20000</v>
      </c>
      <c r="C20" s="169">
        <v>-8374.43</v>
      </c>
      <c r="D20" s="169">
        <v>11625.57</v>
      </c>
      <c r="E20" s="169">
        <v>907</v>
      </c>
      <c r="F20" s="169">
        <v>0</v>
      </c>
      <c r="G20" s="169">
        <v>10718.57</v>
      </c>
    </row>
    <row r="21" spans="1:7">
      <c r="A21" s="84" t="s">
        <v>297</v>
      </c>
      <c r="B21" s="169"/>
      <c r="C21" s="169"/>
      <c r="D21" s="169">
        <v>0</v>
      </c>
      <c r="E21" s="169"/>
      <c r="F21" s="169"/>
      <c r="G21" s="169">
        <v>0</v>
      </c>
    </row>
    <row r="22" spans="1:7">
      <c r="A22" s="84" t="s">
        <v>298</v>
      </c>
      <c r="B22" s="169">
        <v>131500</v>
      </c>
      <c r="C22" s="169">
        <v>155699.23000000001</v>
      </c>
      <c r="D22" s="169">
        <v>287199.23</v>
      </c>
      <c r="E22" s="169">
        <v>281520.78999999998</v>
      </c>
      <c r="F22" s="169">
        <v>281520.78999999998</v>
      </c>
      <c r="G22" s="169">
        <v>5678.4400000000023</v>
      </c>
    </row>
    <row r="23" spans="1:7">
      <c r="A23" s="84" t="s">
        <v>299</v>
      </c>
      <c r="B23" s="169">
        <v>25000</v>
      </c>
      <c r="C23" s="169">
        <v>840</v>
      </c>
      <c r="D23" s="169">
        <v>25840</v>
      </c>
      <c r="E23" s="169">
        <v>24795.5</v>
      </c>
      <c r="F23" s="169">
        <v>24576.5</v>
      </c>
      <c r="G23" s="169">
        <v>1044.5</v>
      </c>
    </row>
    <row r="24" spans="1:7">
      <c r="A24" s="84" t="s">
        <v>300</v>
      </c>
      <c r="B24" s="169">
        <v>320900</v>
      </c>
      <c r="C24" s="169">
        <v>102240.23</v>
      </c>
      <c r="D24" s="169">
        <v>423140.23</v>
      </c>
      <c r="E24" s="169">
        <v>287927</v>
      </c>
      <c r="F24" s="169">
        <v>287927</v>
      </c>
      <c r="G24" s="169">
        <v>135213.22999999998</v>
      </c>
    </row>
    <row r="25" spans="1:7">
      <c r="A25" s="84" t="s">
        <v>301</v>
      </c>
      <c r="B25" s="169">
        <v>35000</v>
      </c>
      <c r="C25" s="169">
        <v>21500</v>
      </c>
      <c r="D25" s="169">
        <v>56500</v>
      </c>
      <c r="E25" s="169">
        <v>52948.37</v>
      </c>
      <c r="F25" s="169">
        <v>52948.37</v>
      </c>
      <c r="G25" s="169">
        <v>3551.6299999999974</v>
      </c>
    </row>
    <row r="26" spans="1:7">
      <c r="A26" s="84" t="s">
        <v>302</v>
      </c>
      <c r="B26" s="169"/>
      <c r="C26" s="169"/>
      <c r="D26" s="169">
        <v>0</v>
      </c>
      <c r="E26" s="169"/>
      <c r="F26" s="169"/>
      <c r="G26" s="169">
        <v>0</v>
      </c>
    </row>
    <row r="27" spans="1:7">
      <c r="A27" s="84" t="s">
        <v>303</v>
      </c>
      <c r="B27" s="169">
        <v>47000</v>
      </c>
      <c r="C27" s="169">
        <v>84500</v>
      </c>
      <c r="D27" s="169">
        <v>131500</v>
      </c>
      <c r="E27" s="169">
        <v>126993.73</v>
      </c>
      <c r="F27" s="169">
        <v>126993.73</v>
      </c>
      <c r="G27" s="169">
        <v>4506.2700000000041</v>
      </c>
    </row>
    <row r="28" spans="1:7">
      <c r="A28" s="83" t="s">
        <v>304</v>
      </c>
      <c r="B28" s="80">
        <f>SUM(B29:B37)</f>
        <v>1125073</v>
      </c>
      <c r="C28" s="80">
        <f t="shared" ref="C28:G28" si="3">SUM(C29:C37)</f>
        <v>145084.70000000001</v>
      </c>
      <c r="D28" s="80">
        <f t="shared" si="3"/>
        <v>1270157.7000000002</v>
      </c>
      <c r="E28" s="80">
        <f t="shared" si="3"/>
        <v>1294530.43</v>
      </c>
      <c r="F28" s="80">
        <f t="shared" si="3"/>
        <v>1278143.43</v>
      </c>
      <c r="G28" s="80">
        <f t="shared" si="3"/>
        <v>-24372.729999999956</v>
      </c>
    </row>
    <row r="29" spans="1:7">
      <c r="A29" s="84" t="s">
        <v>305</v>
      </c>
      <c r="B29" s="170">
        <v>296265</v>
      </c>
      <c r="C29" s="170">
        <v>45000</v>
      </c>
      <c r="D29" s="170">
        <v>341265</v>
      </c>
      <c r="E29" s="170">
        <v>385397.47</v>
      </c>
      <c r="F29" s="170">
        <v>369560.47</v>
      </c>
      <c r="G29" s="170">
        <v>-44132.469999999972</v>
      </c>
    </row>
    <row r="30" spans="1:7">
      <c r="A30" s="84" t="s">
        <v>306</v>
      </c>
      <c r="B30" s="170">
        <v>22500</v>
      </c>
      <c r="C30" s="170">
        <v>-6500</v>
      </c>
      <c r="D30" s="170">
        <v>16000</v>
      </c>
      <c r="E30" s="170">
        <v>11600</v>
      </c>
      <c r="F30" s="170">
        <v>11600</v>
      </c>
      <c r="G30" s="170">
        <v>4400</v>
      </c>
    </row>
    <row r="31" spans="1:7">
      <c r="A31" s="84" t="s">
        <v>307</v>
      </c>
      <c r="B31" s="170">
        <v>330546</v>
      </c>
      <c r="C31" s="170">
        <v>143688.29</v>
      </c>
      <c r="D31" s="170">
        <v>474234.29000000004</v>
      </c>
      <c r="E31" s="170">
        <v>470327.28</v>
      </c>
      <c r="F31" s="170">
        <v>469778.27</v>
      </c>
      <c r="G31" s="170">
        <v>3907.0100000000093</v>
      </c>
    </row>
    <row r="32" spans="1:7">
      <c r="A32" s="84" t="s">
        <v>308</v>
      </c>
      <c r="B32" s="170">
        <v>25000</v>
      </c>
      <c r="C32" s="170">
        <v>5500</v>
      </c>
      <c r="D32" s="170">
        <v>30500</v>
      </c>
      <c r="E32" s="170">
        <v>27320.71</v>
      </c>
      <c r="F32" s="170">
        <v>27320.71</v>
      </c>
      <c r="G32" s="170">
        <v>3179.2900000000009</v>
      </c>
    </row>
    <row r="33" spans="1:7">
      <c r="A33" s="84" t="s">
        <v>309</v>
      </c>
      <c r="B33" s="170">
        <v>61000</v>
      </c>
      <c r="C33" s="170">
        <v>42584.79</v>
      </c>
      <c r="D33" s="170">
        <v>103584.79000000001</v>
      </c>
      <c r="E33" s="170">
        <v>99441.25</v>
      </c>
      <c r="F33" s="170">
        <v>99441.25</v>
      </c>
      <c r="G33" s="170">
        <v>4143.5400000000081</v>
      </c>
    </row>
    <row r="34" spans="1:7">
      <c r="A34" s="84" t="s">
        <v>310</v>
      </c>
      <c r="B34" s="170">
        <v>11000</v>
      </c>
      <c r="C34" s="170">
        <v>-11000</v>
      </c>
      <c r="D34" s="170">
        <v>0</v>
      </c>
      <c r="E34" s="170">
        <v>0</v>
      </c>
      <c r="F34" s="170">
        <v>0</v>
      </c>
      <c r="G34" s="170">
        <v>0</v>
      </c>
    </row>
    <row r="35" spans="1:7">
      <c r="A35" s="84" t="s">
        <v>311</v>
      </c>
      <c r="B35" s="170">
        <v>15000</v>
      </c>
      <c r="C35" s="170">
        <v>10016.9</v>
      </c>
      <c r="D35" s="170">
        <v>25016.9</v>
      </c>
      <c r="E35" s="170">
        <v>22515.84</v>
      </c>
      <c r="F35" s="170">
        <v>22515.84</v>
      </c>
      <c r="G35" s="170">
        <v>2501.0600000000013</v>
      </c>
    </row>
    <row r="36" spans="1:7">
      <c r="A36" s="84" t="s">
        <v>312</v>
      </c>
      <c r="B36" s="170">
        <v>314762</v>
      </c>
      <c r="C36" s="170">
        <v>-91123.28</v>
      </c>
      <c r="D36" s="170">
        <v>223638.72</v>
      </c>
      <c r="E36" s="170">
        <v>223638.72</v>
      </c>
      <c r="F36" s="170">
        <v>223637.73</v>
      </c>
      <c r="G36" s="170">
        <v>0</v>
      </c>
    </row>
    <row r="37" spans="1:7">
      <c r="A37" s="84" t="s">
        <v>313</v>
      </c>
      <c r="B37" s="170">
        <v>49000</v>
      </c>
      <c r="C37" s="170">
        <v>6918</v>
      </c>
      <c r="D37" s="170">
        <v>55918</v>
      </c>
      <c r="E37" s="170">
        <v>54289.16</v>
      </c>
      <c r="F37" s="170">
        <v>54289.16</v>
      </c>
      <c r="G37" s="170">
        <v>1628.8399999999965</v>
      </c>
    </row>
    <row r="38" spans="1:7">
      <c r="A38" s="83" t="s">
        <v>314</v>
      </c>
      <c r="B38" s="80">
        <f>SUM(B39:B47)</f>
        <v>88000</v>
      </c>
      <c r="C38" s="80">
        <f t="shared" ref="C38:G38" si="4">SUM(C39:C47)</f>
        <v>38603.03</v>
      </c>
      <c r="D38" s="80">
        <f t="shared" si="4"/>
        <v>126603.03</v>
      </c>
      <c r="E38" s="80">
        <f t="shared" si="4"/>
        <v>126338.8</v>
      </c>
      <c r="F38" s="80">
        <f t="shared" si="4"/>
        <v>123907.93</v>
      </c>
      <c r="G38" s="80">
        <f t="shared" si="4"/>
        <v>264.22999999999593</v>
      </c>
    </row>
    <row r="39" spans="1:7">
      <c r="A39" s="84" t="s">
        <v>315</v>
      </c>
      <c r="B39" s="171"/>
      <c r="C39" s="171"/>
      <c r="D39" s="171">
        <v>0</v>
      </c>
      <c r="E39" s="171"/>
      <c r="F39" s="171"/>
      <c r="G39" s="171">
        <v>0</v>
      </c>
    </row>
    <row r="40" spans="1:7">
      <c r="A40" s="84" t="s">
        <v>316</v>
      </c>
      <c r="B40" s="171"/>
      <c r="C40" s="171"/>
      <c r="D40" s="171">
        <v>0</v>
      </c>
      <c r="E40" s="171"/>
      <c r="F40" s="171"/>
      <c r="G40" s="171">
        <v>0</v>
      </c>
    </row>
    <row r="41" spans="1:7">
      <c r="A41" s="84" t="s">
        <v>317</v>
      </c>
      <c r="B41" s="171"/>
      <c r="C41" s="171"/>
      <c r="D41" s="171">
        <v>0</v>
      </c>
      <c r="E41" s="171"/>
      <c r="F41" s="171"/>
      <c r="G41" s="171">
        <v>0</v>
      </c>
    </row>
    <row r="42" spans="1:7">
      <c r="A42" s="84" t="s">
        <v>318</v>
      </c>
      <c r="B42" s="171">
        <v>88000</v>
      </c>
      <c r="C42" s="171">
        <v>38603.03</v>
      </c>
      <c r="D42" s="171">
        <v>126603.03</v>
      </c>
      <c r="E42" s="171">
        <v>126338.8</v>
      </c>
      <c r="F42" s="171">
        <v>123907.93</v>
      </c>
      <c r="G42" s="171">
        <v>264.22999999999593</v>
      </c>
    </row>
    <row r="43" spans="1:7">
      <c r="A43" s="84" t="s">
        <v>319</v>
      </c>
      <c r="B43" s="171"/>
      <c r="C43" s="171"/>
      <c r="D43" s="171">
        <v>0</v>
      </c>
      <c r="E43" s="171"/>
      <c r="F43" s="171"/>
      <c r="G43" s="171">
        <v>0</v>
      </c>
    </row>
    <row r="44" spans="1:7">
      <c r="A44" s="84" t="s">
        <v>320</v>
      </c>
      <c r="B44" s="171"/>
      <c r="C44" s="171"/>
      <c r="D44" s="171">
        <v>0</v>
      </c>
      <c r="E44" s="171"/>
      <c r="F44" s="171"/>
      <c r="G44" s="171">
        <v>0</v>
      </c>
    </row>
    <row r="45" spans="1:7">
      <c r="A45" s="84" t="s">
        <v>321</v>
      </c>
      <c r="B45" s="171"/>
      <c r="C45" s="171"/>
      <c r="D45" s="171">
        <v>0</v>
      </c>
      <c r="E45" s="171"/>
      <c r="F45" s="171"/>
      <c r="G45" s="171">
        <v>0</v>
      </c>
    </row>
    <row r="46" spans="1:7">
      <c r="A46" s="84" t="s">
        <v>322</v>
      </c>
      <c r="B46" s="171"/>
      <c r="C46" s="171"/>
      <c r="D46" s="171">
        <v>0</v>
      </c>
      <c r="E46" s="171"/>
      <c r="F46" s="171"/>
      <c r="G46" s="171">
        <v>0</v>
      </c>
    </row>
    <row r="47" spans="1:7">
      <c r="A47" s="84" t="s">
        <v>323</v>
      </c>
      <c r="B47" s="171"/>
      <c r="C47" s="171"/>
      <c r="D47" s="171">
        <v>0</v>
      </c>
      <c r="E47" s="171"/>
      <c r="F47" s="171"/>
      <c r="G47" s="171">
        <v>0</v>
      </c>
    </row>
    <row r="48" spans="1:7">
      <c r="A48" s="83" t="s">
        <v>324</v>
      </c>
      <c r="B48" s="80">
        <f>SUM(B49:B57)</f>
        <v>15000</v>
      </c>
      <c r="C48" s="80">
        <f t="shared" ref="C48:G48" si="5">SUM(C49:C57)</f>
        <v>73676.800000000003</v>
      </c>
      <c r="D48" s="80">
        <f t="shared" si="5"/>
        <v>88676.800000000003</v>
      </c>
      <c r="E48" s="80">
        <f t="shared" si="5"/>
        <v>84875.209999999992</v>
      </c>
      <c r="F48" s="80">
        <f t="shared" si="5"/>
        <v>84875.209999999992</v>
      </c>
      <c r="G48" s="80">
        <f t="shared" si="5"/>
        <v>3801.5899999999983</v>
      </c>
    </row>
    <row r="49" spans="1:7">
      <c r="A49" s="84" t="s">
        <v>325</v>
      </c>
      <c r="B49" s="172">
        <v>1000</v>
      </c>
      <c r="C49" s="172">
        <v>0</v>
      </c>
      <c r="D49" s="172">
        <v>1000</v>
      </c>
      <c r="E49" s="172">
        <v>0</v>
      </c>
      <c r="F49" s="172">
        <v>0</v>
      </c>
      <c r="G49" s="172">
        <v>1000</v>
      </c>
    </row>
    <row r="50" spans="1:7">
      <c r="A50" s="84" t="s">
        <v>326</v>
      </c>
      <c r="B50" s="172">
        <v>2000</v>
      </c>
      <c r="C50" s="172">
        <v>35096.800000000003</v>
      </c>
      <c r="D50" s="172">
        <v>37096.800000000003</v>
      </c>
      <c r="E50" s="172">
        <v>37096.800000000003</v>
      </c>
      <c r="F50" s="172">
        <v>37096.800000000003</v>
      </c>
      <c r="G50" s="172">
        <v>0</v>
      </c>
    </row>
    <row r="51" spans="1:7">
      <c r="A51" s="84" t="s">
        <v>327</v>
      </c>
      <c r="B51" s="172"/>
      <c r="C51" s="172"/>
      <c r="D51" s="172">
        <v>0</v>
      </c>
      <c r="E51" s="172"/>
      <c r="F51" s="172"/>
      <c r="G51" s="172">
        <v>0</v>
      </c>
    </row>
    <row r="52" spans="1:7">
      <c r="A52" s="84" t="s">
        <v>328</v>
      </c>
      <c r="B52" s="172">
        <v>1000</v>
      </c>
      <c r="C52" s="172">
        <v>0</v>
      </c>
      <c r="D52" s="172">
        <v>1000</v>
      </c>
      <c r="E52" s="172">
        <v>0</v>
      </c>
      <c r="F52" s="172">
        <v>0</v>
      </c>
      <c r="G52" s="172">
        <v>1000</v>
      </c>
    </row>
    <row r="53" spans="1:7">
      <c r="A53" s="84" t="s">
        <v>329</v>
      </c>
      <c r="B53" s="172"/>
      <c r="C53" s="172"/>
      <c r="D53" s="172">
        <v>0</v>
      </c>
      <c r="E53" s="172"/>
      <c r="F53" s="172"/>
      <c r="G53" s="172">
        <v>0</v>
      </c>
    </row>
    <row r="54" spans="1:7">
      <c r="A54" s="84" t="s">
        <v>330</v>
      </c>
      <c r="B54" s="172">
        <v>6000</v>
      </c>
      <c r="C54" s="172">
        <v>38580</v>
      </c>
      <c r="D54" s="172">
        <v>44580</v>
      </c>
      <c r="E54" s="172">
        <v>43150.01</v>
      </c>
      <c r="F54" s="172">
        <v>43150.01</v>
      </c>
      <c r="G54" s="172">
        <v>1429.989999999998</v>
      </c>
    </row>
    <row r="55" spans="1:7">
      <c r="A55" s="84" t="s">
        <v>331</v>
      </c>
      <c r="B55" s="172"/>
      <c r="C55" s="172"/>
      <c r="D55" s="172">
        <v>0</v>
      </c>
      <c r="E55" s="172"/>
      <c r="F55" s="172"/>
      <c r="G55" s="172">
        <v>0</v>
      </c>
    </row>
    <row r="56" spans="1:7">
      <c r="A56" s="84" t="s">
        <v>332</v>
      </c>
      <c r="B56" s="172"/>
      <c r="C56" s="172"/>
      <c r="D56" s="172">
        <v>0</v>
      </c>
      <c r="E56" s="172"/>
      <c r="F56" s="172"/>
      <c r="G56" s="172">
        <v>0</v>
      </c>
    </row>
    <row r="57" spans="1:7">
      <c r="A57" s="84" t="s">
        <v>333</v>
      </c>
      <c r="B57" s="172">
        <v>5000</v>
      </c>
      <c r="C57" s="172">
        <v>0</v>
      </c>
      <c r="D57" s="172">
        <v>5000</v>
      </c>
      <c r="E57" s="172">
        <v>4628.3999999999996</v>
      </c>
      <c r="F57" s="172">
        <v>4628.3999999999996</v>
      </c>
      <c r="G57" s="172">
        <v>371.60000000000036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>
      <c r="A59" s="84" t="s">
        <v>335</v>
      </c>
      <c r="B59" s="173"/>
      <c r="C59" s="173"/>
      <c r="D59" s="173">
        <v>0</v>
      </c>
      <c r="E59" s="173"/>
      <c r="F59" s="173"/>
      <c r="G59" s="173">
        <v>0</v>
      </c>
    </row>
    <row r="60" spans="1:7">
      <c r="A60" s="84" t="s">
        <v>336</v>
      </c>
      <c r="B60" s="173"/>
      <c r="C60" s="173"/>
      <c r="D60" s="173">
        <v>0</v>
      </c>
      <c r="E60" s="173"/>
      <c r="F60" s="173"/>
      <c r="G60" s="173">
        <v>0</v>
      </c>
    </row>
    <row r="61" spans="1:7">
      <c r="A61" s="84" t="s">
        <v>337</v>
      </c>
      <c r="B61" s="173"/>
      <c r="C61" s="173"/>
      <c r="D61" s="173">
        <v>0</v>
      </c>
      <c r="E61" s="173"/>
      <c r="F61" s="173"/>
      <c r="G61" s="173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174"/>
      <c r="C63" s="174"/>
      <c r="D63" s="174">
        <v>0</v>
      </c>
      <c r="E63" s="174"/>
      <c r="F63" s="174"/>
      <c r="G63" s="174">
        <v>0</v>
      </c>
    </row>
    <row r="64" spans="1:7">
      <c r="A64" s="84" t="s">
        <v>340</v>
      </c>
      <c r="B64" s="174"/>
      <c r="C64" s="174"/>
      <c r="D64" s="174">
        <v>0</v>
      </c>
      <c r="E64" s="174"/>
      <c r="F64" s="174"/>
      <c r="G64" s="174">
        <v>0</v>
      </c>
    </row>
    <row r="65" spans="1:7">
      <c r="A65" s="84" t="s">
        <v>341</v>
      </c>
      <c r="B65" s="174"/>
      <c r="C65" s="174"/>
      <c r="D65" s="174">
        <v>0</v>
      </c>
      <c r="E65" s="174"/>
      <c r="F65" s="174"/>
      <c r="G65" s="174">
        <v>0</v>
      </c>
    </row>
    <row r="66" spans="1:7">
      <c r="A66" s="84" t="s">
        <v>342</v>
      </c>
      <c r="B66" s="174"/>
      <c r="C66" s="174"/>
      <c r="D66" s="174">
        <v>0</v>
      </c>
      <c r="E66" s="174"/>
      <c r="F66" s="174"/>
      <c r="G66" s="174">
        <v>0</v>
      </c>
    </row>
    <row r="67" spans="1:7">
      <c r="A67" s="84" t="s">
        <v>343</v>
      </c>
      <c r="B67" s="174"/>
      <c r="C67" s="174"/>
      <c r="D67" s="174">
        <v>0</v>
      </c>
      <c r="E67" s="174"/>
      <c r="F67" s="174"/>
      <c r="G67" s="174">
        <v>0</v>
      </c>
    </row>
    <row r="68" spans="1:7">
      <c r="A68" s="84" t="s">
        <v>3301</v>
      </c>
      <c r="B68" s="174"/>
      <c r="C68" s="174"/>
      <c r="D68" s="174">
        <v>0</v>
      </c>
      <c r="E68" s="174"/>
      <c r="F68" s="174"/>
      <c r="G68" s="174">
        <v>0</v>
      </c>
    </row>
    <row r="69" spans="1:7">
      <c r="A69" s="84" t="s">
        <v>345</v>
      </c>
      <c r="B69" s="174"/>
      <c r="C69" s="174"/>
      <c r="D69" s="174">
        <v>0</v>
      </c>
      <c r="E69" s="174"/>
      <c r="F69" s="174"/>
      <c r="G69" s="174">
        <v>0</v>
      </c>
    </row>
    <row r="70" spans="1:7">
      <c r="A70" s="84" t="s">
        <v>346</v>
      </c>
      <c r="B70" s="174"/>
      <c r="C70" s="174"/>
      <c r="D70" s="174">
        <v>0</v>
      </c>
      <c r="E70" s="174"/>
      <c r="F70" s="174"/>
      <c r="G70" s="174">
        <v>0</v>
      </c>
    </row>
    <row r="71" spans="1:7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9">D73-E73</f>
        <v>0</v>
      </c>
    </row>
    <row r="74" spans="1:7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9"/>
        <v>0</v>
      </c>
    </row>
    <row r="75" spans="1:7">
      <c r="A75" s="83" t="s">
        <v>351</v>
      </c>
      <c r="B75" s="80">
        <f>SUM(B76:B82)</f>
        <v>0</v>
      </c>
      <c r="C75" s="80">
        <f t="shared" ref="C75:G75" si="10">SUM(C76:C82)</f>
        <v>0</v>
      </c>
      <c r="D75" s="80">
        <f t="shared" si="10"/>
        <v>0</v>
      </c>
      <c r="E75" s="80">
        <f t="shared" si="10"/>
        <v>0</v>
      </c>
      <c r="F75" s="80">
        <f t="shared" si="10"/>
        <v>0</v>
      </c>
      <c r="G75" s="80">
        <f t="shared" si="10"/>
        <v>0</v>
      </c>
    </row>
    <row r="76" spans="1:7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1">SUM(C85,C93,C103,C113,C123,C133,C137,C146,C150)</f>
        <v>0</v>
      </c>
      <c r="D84" s="79">
        <f t="shared" si="11"/>
        <v>0</v>
      </c>
      <c r="E84" s="79">
        <f t="shared" si="11"/>
        <v>0</v>
      </c>
      <c r="F84" s="79">
        <f t="shared" si="11"/>
        <v>0</v>
      </c>
      <c r="G84" s="79">
        <f t="shared" si="11"/>
        <v>0</v>
      </c>
    </row>
    <row r="85" spans="1:7">
      <c r="A85" s="83" t="s">
        <v>286</v>
      </c>
      <c r="B85" s="80">
        <f>SUM(B86:B92)</f>
        <v>0</v>
      </c>
      <c r="C85" s="80">
        <f t="shared" ref="C85:G85" si="12">SUM(C86:C92)</f>
        <v>0</v>
      </c>
      <c r="D85" s="80">
        <f t="shared" si="12"/>
        <v>0</v>
      </c>
      <c r="E85" s="80">
        <f t="shared" si="12"/>
        <v>0</v>
      </c>
      <c r="F85" s="80">
        <f t="shared" si="12"/>
        <v>0</v>
      </c>
      <c r="G85" s="80">
        <f t="shared" si="12"/>
        <v>0</v>
      </c>
    </row>
    <row r="86" spans="1:7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>
      <c r="A93" s="83" t="s">
        <v>294</v>
      </c>
      <c r="B93" s="80">
        <f>SUM(B94:B102)</f>
        <v>0</v>
      </c>
      <c r="C93" s="80">
        <f t="shared" ref="C93:G93" si="13">SUM(C94:C102)</f>
        <v>0</v>
      </c>
      <c r="D93" s="80">
        <f t="shared" si="13"/>
        <v>0</v>
      </c>
      <c r="E93" s="80">
        <f t="shared" si="13"/>
        <v>0</v>
      </c>
      <c r="F93" s="80">
        <f t="shared" si="13"/>
        <v>0</v>
      </c>
      <c r="G93" s="80">
        <f t="shared" si="13"/>
        <v>0</v>
      </c>
    </row>
    <row r="94" spans="1:7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</row>
    <row r="95" spans="1:7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</row>
    <row r="96" spans="1:7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</row>
    <row r="98" spans="1:7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</row>
    <row r="99" spans="1:7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4">SUM(D104:D112)</f>
        <v>0</v>
      </c>
      <c r="E103" s="80">
        <f t="shared" si="14"/>
        <v>0</v>
      </c>
      <c r="F103" s="80">
        <f t="shared" si="14"/>
        <v>0</v>
      </c>
      <c r="G103" s="80">
        <f t="shared" si="14"/>
        <v>0</v>
      </c>
    </row>
    <row r="104" spans="1:7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15">D105-E105</f>
        <v>0</v>
      </c>
    </row>
    <row r="106" spans="1:7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15"/>
        <v>0</v>
      </c>
    </row>
    <row r="107" spans="1:7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15"/>
        <v>0</v>
      </c>
    </row>
    <row r="108" spans="1:7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15"/>
        <v>0</v>
      </c>
    </row>
    <row r="109" spans="1:7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15"/>
        <v>0</v>
      </c>
    </row>
    <row r="110" spans="1:7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15"/>
        <v>0</v>
      </c>
    </row>
    <row r="111" spans="1:7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15"/>
        <v>0</v>
      </c>
    </row>
    <row r="112" spans="1:7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15"/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16">SUM(C114:C122)</f>
        <v>0</v>
      </c>
      <c r="D113" s="80">
        <f t="shared" si="16"/>
        <v>0</v>
      </c>
      <c r="E113" s="80">
        <f t="shared" si="16"/>
        <v>0</v>
      </c>
      <c r="F113" s="80">
        <f t="shared" si="16"/>
        <v>0</v>
      </c>
      <c r="G113" s="80">
        <f t="shared" si="16"/>
        <v>0</v>
      </c>
    </row>
    <row r="114" spans="1:7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17">D115-E115</f>
        <v>0</v>
      </c>
    </row>
    <row r="116" spans="1:7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17"/>
        <v>0</v>
      </c>
    </row>
    <row r="117" spans="1:7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17"/>
        <v>0</v>
      </c>
    </row>
    <row r="118" spans="1:7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17"/>
        <v>0</v>
      </c>
    </row>
    <row r="119" spans="1:7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17"/>
        <v>0</v>
      </c>
    </row>
    <row r="120" spans="1:7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17"/>
        <v>0</v>
      </c>
    </row>
    <row r="121" spans="1:7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17"/>
        <v>0</v>
      </c>
    </row>
    <row r="122" spans="1:7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17"/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18">SUM(C124:C132)</f>
        <v>0</v>
      </c>
      <c r="D123" s="80">
        <f t="shared" si="18"/>
        <v>0</v>
      </c>
      <c r="E123" s="80">
        <f t="shared" si="18"/>
        <v>0</v>
      </c>
      <c r="F123" s="80">
        <f t="shared" si="18"/>
        <v>0</v>
      </c>
      <c r="G123" s="80">
        <f t="shared" si="18"/>
        <v>0</v>
      </c>
    </row>
    <row r="124" spans="1:7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19">D125-E125</f>
        <v>0</v>
      </c>
    </row>
    <row r="126" spans="1:7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19"/>
        <v>0</v>
      </c>
    </row>
    <row r="127" spans="1:7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19"/>
        <v>0</v>
      </c>
    </row>
    <row r="128" spans="1:7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19"/>
        <v>0</v>
      </c>
    </row>
    <row r="129" spans="1:7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19"/>
        <v>0</v>
      </c>
    </row>
    <row r="130" spans="1:7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19"/>
        <v>0</v>
      </c>
    </row>
    <row r="131" spans="1:7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19"/>
        <v>0</v>
      </c>
    </row>
    <row r="132" spans="1:7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19"/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20">SUM(C134:C136)</f>
        <v>0</v>
      </c>
      <c r="D133" s="80">
        <f t="shared" si="20"/>
        <v>0</v>
      </c>
      <c r="E133" s="80">
        <f t="shared" si="20"/>
        <v>0</v>
      </c>
      <c r="F133" s="80">
        <f t="shared" si="20"/>
        <v>0</v>
      </c>
      <c r="G133" s="80">
        <f t="shared" si="20"/>
        <v>0</v>
      </c>
    </row>
    <row r="134" spans="1:7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21">SUM(C138:C142,C144:C145)</f>
        <v>0</v>
      </c>
      <c r="D137" s="80">
        <f t="shared" si="21"/>
        <v>0</v>
      </c>
      <c r="E137" s="80">
        <f t="shared" si="21"/>
        <v>0</v>
      </c>
      <c r="F137" s="80">
        <f t="shared" si="21"/>
        <v>0</v>
      </c>
      <c r="G137" s="80">
        <f t="shared" si="21"/>
        <v>0</v>
      </c>
    </row>
    <row r="138" spans="1:7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22">SUM(C147:C149)</f>
        <v>0</v>
      </c>
      <c r="D146" s="80">
        <f t="shared" si="22"/>
        <v>0</v>
      </c>
      <c r="E146" s="80">
        <f t="shared" si="22"/>
        <v>0</v>
      </c>
      <c r="F146" s="80">
        <f t="shared" si="22"/>
        <v>0</v>
      </c>
      <c r="G146" s="80">
        <f t="shared" si="22"/>
        <v>0</v>
      </c>
    </row>
    <row r="147" spans="1:7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23">SUM(C151:C157)</f>
        <v>0</v>
      </c>
      <c r="D150" s="80">
        <f t="shared" si="23"/>
        <v>0</v>
      </c>
      <c r="E150" s="80">
        <f t="shared" si="23"/>
        <v>0</v>
      </c>
      <c r="F150" s="80">
        <f t="shared" si="23"/>
        <v>0</v>
      </c>
      <c r="G150" s="80">
        <f t="shared" si="23"/>
        <v>0</v>
      </c>
    </row>
    <row r="151" spans="1:7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4945000</v>
      </c>
      <c r="C159" s="79">
        <f t="shared" ref="C159:G159" si="24">C9+C84</f>
        <v>680169.31</v>
      </c>
      <c r="D159" s="79">
        <f t="shared" si="24"/>
        <v>5625169.3100000005</v>
      </c>
      <c r="E159" s="79">
        <f t="shared" si="24"/>
        <v>5347806.9899999993</v>
      </c>
      <c r="F159" s="79">
        <f t="shared" si="24"/>
        <v>5327863.1199999992</v>
      </c>
      <c r="G159" s="79">
        <f t="shared" si="24"/>
        <v>277362.32000000024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4945000</v>
      </c>
      <c r="Q2" s="18">
        <f>'Formato 6 a)'!C9</f>
        <v>680169.31</v>
      </c>
      <c r="R2" s="18">
        <f>'Formato 6 a)'!D9</f>
        <v>5625169.3100000005</v>
      </c>
      <c r="S2" s="18">
        <f>'Formato 6 a)'!E9</f>
        <v>5347806.9899999993</v>
      </c>
      <c r="T2" s="18">
        <f>'Formato 6 a)'!F9</f>
        <v>5327863.1199999992</v>
      </c>
      <c r="U2" s="18">
        <f>'Formato 6 a)'!G9</f>
        <v>277362.32000000024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3081527</v>
      </c>
      <c r="Q3" s="18">
        <f>'Formato 6 a)'!C10</f>
        <v>16931.699999999997</v>
      </c>
      <c r="R3" s="18">
        <f>'Formato 6 a)'!D10</f>
        <v>3098458.7</v>
      </c>
      <c r="S3" s="18">
        <f>'Formato 6 a)'!E10</f>
        <v>2964366.6999999997</v>
      </c>
      <c r="T3" s="18">
        <f>'Formato 6 a)'!F10</f>
        <v>2964366.6999999997</v>
      </c>
      <c r="U3" s="18">
        <f>'Formato 6 a)'!G10</f>
        <v>134092.00000000023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2255658</v>
      </c>
      <c r="Q4" s="18">
        <f>'Formato 6 a)'!C11</f>
        <v>0</v>
      </c>
      <c r="R4" s="18">
        <f>'Formato 6 a)'!D11</f>
        <v>2255658</v>
      </c>
      <c r="S4" s="18">
        <f>'Formato 6 a)'!E11</f>
        <v>2174056.0099999998</v>
      </c>
      <c r="T4" s="18">
        <f>'Formato 6 a)'!F11</f>
        <v>2174056.0099999998</v>
      </c>
      <c r="U4" s="18">
        <f>'Formato 6 a)'!G11</f>
        <v>81601.990000000224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110340</v>
      </c>
      <c r="Q5" s="18">
        <f>'Formato 6 a)'!C12</f>
        <v>-93340</v>
      </c>
      <c r="R5" s="18">
        <f>'Formato 6 a)'!D12</f>
        <v>17000</v>
      </c>
      <c r="S5" s="18">
        <f>'Formato 6 a)'!E12</f>
        <v>11250</v>
      </c>
      <c r="T5" s="18">
        <f>'Formato 6 a)'!F12</f>
        <v>11250</v>
      </c>
      <c r="U5" s="18">
        <f>'Formato 6 a)'!G12</f>
        <v>5750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404313</v>
      </c>
      <c r="Q6" s="18">
        <f>'Formato 6 a)'!C13</f>
        <v>10000</v>
      </c>
      <c r="R6" s="18">
        <f>'Formato 6 a)'!D13</f>
        <v>414313</v>
      </c>
      <c r="S6" s="18">
        <f>'Formato 6 a)'!E13</f>
        <v>376902.17</v>
      </c>
      <c r="T6" s="18">
        <f>'Formato 6 a)'!F13</f>
        <v>376902.17</v>
      </c>
      <c r="U6" s="18">
        <f>'Formato 6 a)'!G13</f>
        <v>37410.830000000016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311216</v>
      </c>
      <c r="Q8" s="18">
        <f>'Formato 6 a)'!C15</f>
        <v>100271.7</v>
      </c>
      <c r="R8" s="18">
        <f>'Formato 6 a)'!D15</f>
        <v>411487.7</v>
      </c>
      <c r="S8" s="18">
        <f>'Formato 6 a)'!E15</f>
        <v>402158.52</v>
      </c>
      <c r="T8" s="18">
        <f>'Formato 6 a)'!F15</f>
        <v>402158.52</v>
      </c>
      <c r="U8" s="18">
        <f>'Formato 6 a)'!G15</f>
        <v>9329.179999999993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635400</v>
      </c>
      <c r="Q11" s="18">
        <f>'Formato 6 a)'!C18</f>
        <v>405873.08</v>
      </c>
      <c r="R11" s="18">
        <f>'Formato 6 a)'!D18</f>
        <v>1041273.08</v>
      </c>
      <c r="S11" s="18">
        <f>'Formato 6 a)'!E18</f>
        <v>877695.85</v>
      </c>
      <c r="T11" s="18">
        <f>'Formato 6 a)'!F18</f>
        <v>876569.85</v>
      </c>
      <c r="U11" s="18">
        <f>'Formato 6 a)'!G18</f>
        <v>163577.22999999998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56000</v>
      </c>
      <c r="Q12" s="18">
        <f>'Formato 6 a)'!C19</f>
        <v>49468.05</v>
      </c>
      <c r="R12" s="18">
        <f>'Formato 6 a)'!D19</f>
        <v>105468.05</v>
      </c>
      <c r="S12" s="18">
        <f>'Formato 6 a)'!E19</f>
        <v>102603.46</v>
      </c>
      <c r="T12" s="18">
        <f>'Formato 6 a)'!F19</f>
        <v>102603.46</v>
      </c>
      <c r="U12" s="18">
        <f>'Formato 6 a)'!G19</f>
        <v>2864.5899999999965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20000</v>
      </c>
      <c r="Q13" s="18">
        <f>'Formato 6 a)'!C20</f>
        <v>-8374.43</v>
      </c>
      <c r="R13" s="18">
        <f>'Formato 6 a)'!D20</f>
        <v>11625.57</v>
      </c>
      <c r="S13" s="18">
        <f>'Formato 6 a)'!E20</f>
        <v>907</v>
      </c>
      <c r="T13" s="18">
        <f>'Formato 6 a)'!F20</f>
        <v>0</v>
      </c>
      <c r="U13" s="18">
        <f>'Formato 6 a)'!G20</f>
        <v>10718.57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131500</v>
      </c>
      <c r="Q15" s="18">
        <f>'Formato 6 a)'!C22</f>
        <v>155699.23000000001</v>
      </c>
      <c r="R15" s="18">
        <f>'Formato 6 a)'!D22</f>
        <v>287199.23</v>
      </c>
      <c r="S15" s="18">
        <f>'Formato 6 a)'!E22</f>
        <v>281520.78999999998</v>
      </c>
      <c r="T15" s="18">
        <f>'Formato 6 a)'!F22</f>
        <v>281520.78999999998</v>
      </c>
      <c r="U15" s="18">
        <f>'Formato 6 a)'!G22</f>
        <v>5678.4400000000023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25000</v>
      </c>
      <c r="Q16" s="18">
        <f>'Formato 6 a)'!C23</f>
        <v>840</v>
      </c>
      <c r="R16" s="18">
        <f>'Formato 6 a)'!D23</f>
        <v>25840</v>
      </c>
      <c r="S16" s="18">
        <f>'Formato 6 a)'!E23</f>
        <v>24795.5</v>
      </c>
      <c r="T16" s="18">
        <f>'Formato 6 a)'!F23</f>
        <v>24576.5</v>
      </c>
      <c r="U16" s="18">
        <f>'Formato 6 a)'!G23</f>
        <v>1044.5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320900</v>
      </c>
      <c r="Q17" s="18">
        <f>'Formato 6 a)'!C24</f>
        <v>102240.23</v>
      </c>
      <c r="R17" s="18">
        <f>'Formato 6 a)'!D24</f>
        <v>423140.23</v>
      </c>
      <c r="S17" s="18">
        <f>'Formato 6 a)'!E24</f>
        <v>287927</v>
      </c>
      <c r="T17" s="18">
        <f>'Formato 6 a)'!F24</f>
        <v>287927</v>
      </c>
      <c r="U17" s="18">
        <f>'Formato 6 a)'!G24</f>
        <v>135213.22999999998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21500</v>
      </c>
      <c r="R18" s="18">
        <f>'Formato 6 a)'!D25</f>
        <v>56500</v>
      </c>
      <c r="S18" s="18">
        <f>'Formato 6 a)'!E25</f>
        <v>52948.37</v>
      </c>
      <c r="T18" s="18">
        <f>'Formato 6 a)'!F25</f>
        <v>52948.37</v>
      </c>
      <c r="U18" s="18">
        <f>'Formato 6 a)'!G25</f>
        <v>3551.6299999999974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47000</v>
      </c>
      <c r="Q20" s="18">
        <f>'Formato 6 a)'!C27</f>
        <v>84500</v>
      </c>
      <c r="R20" s="18">
        <f>'Formato 6 a)'!D27</f>
        <v>131500</v>
      </c>
      <c r="S20" s="18">
        <f>'Formato 6 a)'!E27</f>
        <v>126993.73</v>
      </c>
      <c r="T20" s="18">
        <f>'Formato 6 a)'!F27</f>
        <v>126993.73</v>
      </c>
      <c r="U20" s="18">
        <f>'Formato 6 a)'!G27</f>
        <v>4506.2700000000041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1125073</v>
      </c>
      <c r="Q21" s="18">
        <f>'Formato 6 a)'!C28</f>
        <v>145084.70000000001</v>
      </c>
      <c r="R21" s="18">
        <f>'Formato 6 a)'!D28</f>
        <v>1270157.7000000002</v>
      </c>
      <c r="S21" s="18">
        <f>'Formato 6 a)'!E28</f>
        <v>1294530.43</v>
      </c>
      <c r="T21" s="18">
        <f>'Formato 6 a)'!F28</f>
        <v>1278143.43</v>
      </c>
      <c r="U21" s="18">
        <f>'Formato 6 a)'!G28</f>
        <v>-24372.729999999956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296265</v>
      </c>
      <c r="Q22" s="18">
        <f>'Formato 6 a)'!C29</f>
        <v>45000</v>
      </c>
      <c r="R22" s="18">
        <f>'Formato 6 a)'!D29</f>
        <v>341265</v>
      </c>
      <c r="S22" s="18">
        <f>'Formato 6 a)'!E29</f>
        <v>385397.47</v>
      </c>
      <c r="T22" s="18">
        <f>'Formato 6 a)'!F29</f>
        <v>369560.47</v>
      </c>
      <c r="U22" s="18">
        <f>'Formato 6 a)'!G29</f>
        <v>-44132.469999999972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22500</v>
      </c>
      <c r="Q23" s="18">
        <f>'Formato 6 a)'!C30</f>
        <v>-6500</v>
      </c>
      <c r="R23" s="18">
        <f>'Formato 6 a)'!D30</f>
        <v>16000</v>
      </c>
      <c r="S23" s="18">
        <f>'Formato 6 a)'!E30</f>
        <v>11600</v>
      </c>
      <c r="T23" s="18">
        <f>'Formato 6 a)'!F30</f>
        <v>11600</v>
      </c>
      <c r="U23" s="18">
        <f>'Formato 6 a)'!G30</f>
        <v>4400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330546</v>
      </c>
      <c r="Q24" s="18">
        <f>'Formato 6 a)'!C31</f>
        <v>143688.29</v>
      </c>
      <c r="R24" s="18">
        <f>'Formato 6 a)'!D31</f>
        <v>474234.29000000004</v>
      </c>
      <c r="S24" s="18">
        <f>'Formato 6 a)'!E31</f>
        <v>470327.28</v>
      </c>
      <c r="T24" s="18">
        <f>'Formato 6 a)'!F31</f>
        <v>469778.27</v>
      </c>
      <c r="U24" s="18">
        <f>'Formato 6 a)'!G31</f>
        <v>3907.0100000000093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25000</v>
      </c>
      <c r="Q25" s="18">
        <f>'Formato 6 a)'!C32</f>
        <v>5500</v>
      </c>
      <c r="R25" s="18">
        <f>'Formato 6 a)'!D32</f>
        <v>30500</v>
      </c>
      <c r="S25" s="18">
        <f>'Formato 6 a)'!E32</f>
        <v>27320.71</v>
      </c>
      <c r="T25" s="18">
        <f>'Formato 6 a)'!F32</f>
        <v>27320.71</v>
      </c>
      <c r="U25" s="18">
        <f>'Formato 6 a)'!G32</f>
        <v>3179.2900000000009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61000</v>
      </c>
      <c r="Q26" s="18">
        <f>'Formato 6 a)'!C33</f>
        <v>42584.79</v>
      </c>
      <c r="R26" s="18">
        <f>'Formato 6 a)'!D33</f>
        <v>103584.79000000001</v>
      </c>
      <c r="S26" s="18">
        <f>'Formato 6 a)'!E33</f>
        <v>99441.25</v>
      </c>
      <c r="T26" s="18">
        <f>'Formato 6 a)'!F33</f>
        <v>99441.25</v>
      </c>
      <c r="U26" s="18">
        <f>'Formato 6 a)'!G33</f>
        <v>4143.5400000000081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11000</v>
      </c>
      <c r="Q27" s="18">
        <f>'Formato 6 a)'!C34</f>
        <v>-11000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15000</v>
      </c>
      <c r="Q28" s="18">
        <f>'Formato 6 a)'!C35</f>
        <v>10016.9</v>
      </c>
      <c r="R28" s="18">
        <f>'Formato 6 a)'!D35</f>
        <v>25016.9</v>
      </c>
      <c r="S28" s="18">
        <f>'Formato 6 a)'!E35</f>
        <v>22515.84</v>
      </c>
      <c r="T28" s="18">
        <f>'Formato 6 a)'!F35</f>
        <v>22515.84</v>
      </c>
      <c r="U28" s="18">
        <f>'Formato 6 a)'!G35</f>
        <v>2501.0600000000013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314762</v>
      </c>
      <c r="Q29" s="18">
        <f>'Formato 6 a)'!C36</f>
        <v>-91123.28</v>
      </c>
      <c r="R29" s="18">
        <f>'Formato 6 a)'!D36</f>
        <v>223638.72</v>
      </c>
      <c r="S29" s="18">
        <f>'Formato 6 a)'!E36</f>
        <v>223638.72</v>
      </c>
      <c r="T29" s="18">
        <f>'Formato 6 a)'!F36</f>
        <v>223637.73</v>
      </c>
      <c r="U29" s="18">
        <f>'Formato 6 a)'!G36</f>
        <v>0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49000</v>
      </c>
      <c r="Q30" s="18">
        <f>'Formato 6 a)'!C37</f>
        <v>6918</v>
      </c>
      <c r="R30" s="18">
        <f>'Formato 6 a)'!D37</f>
        <v>55918</v>
      </c>
      <c r="S30" s="18">
        <f>'Formato 6 a)'!E37</f>
        <v>54289.16</v>
      </c>
      <c r="T30" s="18">
        <f>'Formato 6 a)'!F37</f>
        <v>54289.16</v>
      </c>
      <c r="U30" s="18">
        <f>'Formato 6 a)'!G37</f>
        <v>1628.8399999999965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88000</v>
      </c>
      <c r="Q31" s="18">
        <f>'Formato 6 a)'!C38</f>
        <v>38603.03</v>
      </c>
      <c r="R31" s="18">
        <f>'Formato 6 a)'!D38</f>
        <v>126603.03</v>
      </c>
      <c r="S31" s="18">
        <f>'Formato 6 a)'!E38</f>
        <v>126338.8</v>
      </c>
      <c r="T31" s="18">
        <f>'Formato 6 a)'!F38</f>
        <v>123907.93</v>
      </c>
      <c r="U31" s="18">
        <f>'Formato 6 a)'!G38</f>
        <v>264.22999999999593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88000</v>
      </c>
      <c r="Q35" s="18">
        <f>'Formato 6 a)'!C42</f>
        <v>38603.03</v>
      </c>
      <c r="R35" s="18">
        <f>'Formato 6 a)'!D42</f>
        <v>126603.03</v>
      </c>
      <c r="S35" s="18">
        <f>'Formato 6 a)'!E42</f>
        <v>126338.8</v>
      </c>
      <c r="T35" s="18">
        <f>'Formato 6 a)'!F42</f>
        <v>123907.93</v>
      </c>
      <c r="U35" s="18">
        <f>'Formato 6 a)'!G42</f>
        <v>264.22999999999593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15000</v>
      </c>
      <c r="Q41" s="18">
        <f>'Formato 6 a)'!C48</f>
        <v>73676.800000000003</v>
      </c>
      <c r="R41" s="18">
        <f>'Formato 6 a)'!D48</f>
        <v>88676.800000000003</v>
      </c>
      <c r="S41" s="18">
        <f>'Formato 6 a)'!E48</f>
        <v>84875.209999999992</v>
      </c>
      <c r="T41" s="18">
        <f>'Formato 6 a)'!F48</f>
        <v>84875.209999999992</v>
      </c>
      <c r="U41" s="18">
        <f>'Formato 6 a)'!G48</f>
        <v>3801.5899999999983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1000</v>
      </c>
      <c r="Q42" s="18">
        <f>'Formato 6 a)'!C49</f>
        <v>0</v>
      </c>
      <c r="R42" s="18">
        <f>'Formato 6 a)'!D49</f>
        <v>1000</v>
      </c>
      <c r="S42" s="18">
        <f>'Formato 6 a)'!E49</f>
        <v>0</v>
      </c>
      <c r="T42" s="18">
        <f>'Formato 6 a)'!F49</f>
        <v>0</v>
      </c>
      <c r="U42" s="18">
        <f>'Formato 6 a)'!G49</f>
        <v>1000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2000</v>
      </c>
      <c r="Q43" s="18">
        <f>'Formato 6 a)'!C50</f>
        <v>35096.800000000003</v>
      </c>
      <c r="R43" s="18">
        <f>'Formato 6 a)'!D50</f>
        <v>37096.800000000003</v>
      </c>
      <c r="S43" s="18">
        <f>'Formato 6 a)'!E50</f>
        <v>37096.800000000003</v>
      </c>
      <c r="T43" s="18">
        <f>'Formato 6 a)'!F50</f>
        <v>37096.800000000003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1000</v>
      </c>
      <c r="Q45" s="18">
        <f>'Formato 6 a)'!C52</f>
        <v>0</v>
      </c>
      <c r="R45" s="18">
        <f>'Formato 6 a)'!D52</f>
        <v>1000</v>
      </c>
      <c r="S45" s="18">
        <f>'Formato 6 a)'!E52</f>
        <v>0</v>
      </c>
      <c r="T45" s="18">
        <f>'Formato 6 a)'!F52</f>
        <v>0</v>
      </c>
      <c r="U45" s="18">
        <f>'Formato 6 a)'!G52</f>
        <v>1000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6000</v>
      </c>
      <c r="Q47" s="18">
        <f>'Formato 6 a)'!C54</f>
        <v>38580</v>
      </c>
      <c r="R47" s="18">
        <f>'Formato 6 a)'!D54</f>
        <v>44580</v>
      </c>
      <c r="S47" s="18">
        <f>'Formato 6 a)'!E54</f>
        <v>43150.01</v>
      </c>
      <c r="T47" s="18">
        <f>'Formato 6 a)'!F54</f>
        <v>43150.01</v>
      </c>
      <c r="U47" s="18">
        <f>'Formato 6 a)'!G54</f>
        <v>1429.989999999998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5000</v>
      </c>
      <c r="Q50" s="18">
        <f>'Formato 6 a)'!C57</f>
        <v>0</v>
      </c>
      <c r="R50" s="18">
        <f>'Formato 6 a)'!D57</f>
        <v>5000</v>
      </c>
      <c r="S50" s="18">
        <f>'Formato 6 a)'!E57</f>
        <v>4628.3999999999996</v>
      </c>
      <c r="T50" s="18">
        <f>'Formato 6 a)'!F57</f>
        <v>4628.3999999999996</v>
      </c>
      <c r="U50" s="18">
        <f>'Formato 6 a)'!G57</f>
        <v>371.60000000000036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4945000</v>
      </c>
      <c r="Q150">
        <f>'Formato 6 a)'!C159</f>
        <v>680169.31</v>
      </c>
      <c r="R150">
        <f>'Formato 6 a)'!D159</f>
        <v>5625169.3100000005</v>
      </c>
      <c r="S150">
        <f>'Formato 6 a)'!E159</f>
        <v>5347806.9899999993</v>
      </c>
      <c r="T150">
        <f>'Formato 6 a)'!F159</f>
        <v>5327863.1199999992</v>
      </c>
      <c r="U150">
        <f>'Formato 6 a)'!G159</f>
        <v>277362.32000000024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zoomScale="75" zoomScaleNormal="75" workbookViewId="0">
      <selection activeCell="B20" sqref="B20:G27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17" t="s">
        <v>3290</v>
      </c>
      <c r="B1" s="217"/>
      <c r="C1" s="217"/>
      <c r="D1" s="217"/>
      <c r="E1" s="217"/>
      <c r="F1" s="217"/>
      <c r="G1" s="217"/>
    </row>
    <row r="2" spans="1:7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199"/>
      <c r="G2" s="200"/>
    </row>
    <row r="3" spans="1:7">
      <c r="A3" s="201" t="s">
        <v>277</v>
      </c>
      <c r="B3" s="202"/>
      <c r="C3" s="202"/>
      <c r="D3" s="202"/>
      <c r="E3" s="202"/>
      <c r="F3" s="202"/>
      <c r="G3" s="203"/>
    </row>
    <row r="4" spans="1:7">
      <c r="A4" s="201" t="s">
        <v>431</v>
      </c>
      <c r="B4" s="202"/>
      <c r="C4" s="202"/>
      <c r="D4" s="202"/>
      <c r="E4" s="202"/>
      <c r="F4" s="202"/>
      <c r="G4" s="203"/>
    </row>
    <row r="5" spans="1:7">
      <c r="A5" s="204" t="str">
        <f>TRIMESTRE</f>
        <v>Del 1 de enero al 31 de diciembre de 2018 (b)</v>
      </c>
      <c r="B5" s="205"/>
      <c r="C5" s="205"/>
      <c r="D5" s="205"/>
      <c r="E5" s="205"/>
      <c r="F5" s="205"/>
      <c r="G5" s="206"/>
    </row>
    <row r="6" spans="1:7">
      <c r="A6" s="207" t="s">
        <v>118</v>
      </c>
      <c r="B6" s="208"/>
      <c r="C6" s="208"/>
      <c r="D6" s="208"/>
      <c r="E6" s="208"/>
      <c r="F6" s="208"/>
      <c r="G6" s="209"/>
    </row>
    <row r="7" spans="1:7">
      <c r="A7" s="213" t="s">
        <v>0</v>
      </c>
      <c r="B7" s="215" t="s">
        <v>279</v>
      </c>
      <c r="C7" s="215"/>
      <c r="D7" s="215"/>
      <c r="E7" s="215"/>
      <c r="F7" s="215"/>
      <c r="G7" s="219" t="s">
        <v>280</v>
      </c>
    </row>
    <row r="8" spans="1:7" ht="30">
      <c r="A8" s="21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18"/>
    </row>
    <row r="9" spans="1:7">
      <c r="A9" s="52" t="s">
        <v>440</v>
      </c>
      <c r="B9" s="59">
        <f>SUM(B10:GASTO_NE_FIN_01)</f>
        <v>4945000</v>
      </c>
      <c r="C9" s="59">
        <f>SUM(C10:GASTO_NE_FIN_02)</f>
        <v>680169.31</v>
      </c>
      <c r="D9" s="59">
        <f>SUM(D10:GASTO_NE_FIN_03)</f>
        <v>5625169.3100000005</v>
      </c>
      <c r="E9" s="59">
        <f>SUM(E10:GASTO_NE_FIN_04)</f>
        <v>5347806.99</v>
      </c>
      <c r="F9" s="59">
        <f>SUM(F10:GASTO_NE_FIN_05)</f>
        <v>5327863.12</v>
      </c>
      <c r="G9" s="59">
        <f>SUM(G10:GASTO_NE_FIN_06)</f>
        <v>277362.31999999983</v>
      </c>
    </row>
    <row r="10" spans="1:7" s="24" customFormat="1" ht="14.25" customHeight="1">
      <c r="A10" s="176">
        <v>3112</v>
      </c>
      <c r="B10" s="175">
        <v>4945000</v>
      </c>
      <c r="C10" s="175">
        <v>0</v>
      </c>
      <c r="D10" s="175">
        <v>4945000</v>
      </c>
      <c r="E10" s="175">
        <v>5347806.99</v>
      </c>
      <c r="F10" s="175">
        <v>5327863.12</v>
      </c>
      <c r="G10" s="175">
        <v>-402806.99000000022</v>
      </c>
    </row>
    <row r="11" spans="1:7" s="24" customFormat="1" ht="14.25" customHeight="1">
      <c r="A11" s="176">
        <v>3112</v>
      </c>
      <c r="B11" s="175">
        <v>0</v>
      </c>
      <c r="C11" s="175">
        <v>680169.31</v>
      </c>
      <c r="D11" s="175">
        <v>680169.31</v>
      </c>
      <c r="E11" s="175">
        <v>0</v>
      </c>
      <c r="F11" s="175">
        <v>0</v>
      </c>
      <c r="G11" s="175">
        <v>680169.31</v>
      </c>
    </row>
    <row r="12" spans="1:7" s="24" customFormat="1" ht="14.25" customHeight="1">
      <c r="A12" s="176" t="s">
        <v>3306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</row>
    <row r="13" spans="1:7" s="24" customFormat="1">
      <c r="A13" s="144" t="s">
        <v>435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</row>
    <row r="14" spans="1:7" s="24" customFormat="1">
      <c r="A14" s="144" t="s">
        <v>436</v>
      </c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</row>
    <row r="15" spans="1:7" s="24" customFormat="1">
      <c r="A15" s="144" t="s">
        <v>437</v>
      </c>
      <c r="B15" s="151">
        <v>0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</row>
    <row r="16" spans="1:7" s="24" customFormat="1">
      <c r="A16" s="144" t="s">
        <v>438</v>
      </c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</row>
    <row r="17" spans="1:7" s="24" customFormat="1">
      <c r="A17" s="144" t="s">
        <v>439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s="24" customFormat="1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4" customFormat="1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4" customFormat="1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4" customFormat="1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4" customFormat="1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4" customFormat="1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4" customFormat="1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4945000</v>
      </c>
      <c r="C29" s="61">
        <f>GASTO_NE_T2+GASTO_E_T2</f>
        <v>680169.31</v>
      </c>
      <c r="D29" s="61">
        <f>GASTO_NE_T3+GASTO_E_T3</f>
        <v>5625169.3100000005</v>
      </c>
      <c r="E29" s="61">
        <f>GASTO_NE_T4+GASTO_E_T4</f>
        <v>5347806.99</v>
      </c>
      <c r="F29" s="61">
        <f>GASTO_NE_T5+GASTO_E_T5</f>
        <v>5327863.12</v>
      </c>
      <c r="G29" s="61">
        <f>GASTO_NE_T6+GASTO_E_T6</f>
        <v>277362.31999999983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4945000</v>
      </c>
      <c r="Q2" s="18">
        <f>GASTO_NE_T2</f>
        <v>680169.31</v>
      </c>
      <c r="R2" s="18">
        <f>GASTO_NE_T3</f>
        <v>5625169.3100000005</v>
      </c>
      <c r="S2" s="18">
        <f>GASTO_NE_T4</f>
        <v>5347806.99</v>
      </c>
      <c r="T2" s="18">
        <f>GASTO_NE_T5</f>
        <v>5327863.12</v>
      </c>
      <c r="U2" s="18">
        <f>GASTO_NE_T6</f>
        <v>277362.31999999983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4945000</v>
      </c>
      <c r="Q4" s="18">
        <f>TOTAL_E_T2</f>
        <v>680169.31</v>
      </c>
      <c r="R4" s="18">
        <f>TOTAL_E_T3</f>
        <v>5625169.3100000005</v>
      </c>
      <c r="S4" s="18">
        <f>TOTAL_E_T4</f>
        <v>5347806.99</v>
      </c>
      <c r="T4" s="18">
        <f>TOTAL_E_T5</f>
        <v>5327863.12</v>
      </c>
      <c r="U4" s="18">
        <f>TOTAL_E_T6</f>
        <v>277362.31999999983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zoomScale="75" zoomScaleNormal="75" workbookViewId="0">
      <selection activeCell="B72" sqref="B72:G75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23" t="s">
        <v>3289</v>
      </c>
      <c r="B1" s="224"/>
      <c r="C1" s="224"/>
      <c r="D1" s="224"/>
      <c r="E1" s="224"/>
      <c r="F1" s="224"/>
      <c r="G1" s="224"/>
    </row>
    <row r="2" spans="1:7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199"/>
      <c r="G2" s="200"/>
    </row>
    <row r="3" spans="1:7">
      <c r="A3" s="201" t="s">
        <v>396</v>
      </c>
      <c r="B3" s="202"/>
      <c r="C3" s="202"/>
      <c r="D3" s="202"/>
      <c r="E3" s="202"/>
      <c r="F3" s="202"/>
      <c r="G3" s="203"/>
    </row>
    <row r="4" spans="1:7">
      <c r="A4" s="201" t="s">
        <v>397</v>
      </c>
      <c r="B4" s="202"/>
      <c r="C4" s="202"/>
      <c r="D4" s="202"/>
      <c r="E4" s="202"/>
      <c r="F4" s="202"/>
      <c r="G4" s="203"/>
    </row>
    <row r="5" spans="1:7">
      <c r="A5" s="204" t="str">
        <f>TRIMESTRE</f>
        <v>Del 1 de enero al 31 de diciembre de 2018 (b)</v>
      </c>
      <c r="B5" s="205"/>
      <c r="C5" s="205"/>
      <c r="D5" s="205"/>
      <c r="E5" s="205"/>
      <c r="F5" s="205"/>
      <c r="G5" s="206"/>
    </row>
    <row r="6" spans="1:7">
      <c r="A6" s="207" t="s">
        <v>118</v>
      </c>
      <c r="B6" s="208"/>
      <c r="C6" s="208"/>
      <c r="D6" s="208"/>
      <c r="E6" s="208"/>
      <c r="F6" s="208"/>
      <c r="G6" s="209"/>
    </row>
    <row r="7" spans="1:7">
      <c r="A7" s="202" t="s">
        <v>0</v>
      </c>
      <c r="B7" s="207" t="s">
        <v>279</v>
      </c>
      <c r="C7" s="208"/>
      <c r="D7" s="208"/>
      <c r="E7" s="208"/>
      <c r="F7" s="209"/>
      <c r="G7" s="219" t="s">
        <v>3286</v>
      </c>
    </row>
    <row r="8" spans="1:7" ht="30.75" customHeight="1">
      <c r="A8" s="20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18"/>
    </row>
    <row r="9" spans="1:7">
      <c r="A9" s="52" t="s">
        <v>363</v>
      </c>
      <c r="B9" s="70">
        <f>SUM(B10,B19,B27,B37)</f>
        <v>4945000</v>
      </c>
      <c r="C9" s="70">
        <f t="shared" ref="C9:G9" si="0">SUM(C10,C19,C27,C37)</f>
        <v>680169.31</v>
      </c>
      <c r="D9" s="70">
        <f t="shared" si="0"/>
        <v>5625169.3100000005</v>
      </c>
      <c r="E9" s="70">
        <f t="shared" si="0"/>
        <v>5347806.99</v>
      </c>
      <c r="F9" s="70">
        <f t="shared" si="0"/>
        <v>5327863.12</v>
      </c>
      <c r="G9" s="70">
        <f t="shared" si="0"/>
        <v>277362.3200000003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177"/>
      <c r="C11" s="177"/>
      <c r="D11" s="177">
        <v>0</v>
      </c>
      <c r="E11" s="177"/>
      <c r="F11" s="177"/>
      <c r="G11" s="177">
        <v>0</v>
      </c>
    </row>
    <row r="12" spans="1:7" ht="14.25" customHeight="1">
      <c r="A12" s="63" t="s">
        <v>366</v>
      </c>
      <c r="B12" s="177"/>
      <c r="C12" s="177"/>
      <c r="D12" s="177">
        <v>0</v>
      </c>
      <c r="E12" s="177"/>
      <c r="F12" s="177"/>
      <c r="G12" s="177">
        <v>0</v>
      </c>
    </row>
    <row r="13" spans="1:7">
      <c r="A13" s="63" t="s">
        <v>367</v>
      </c>
      <c r="B13" s="177"/>
      <c r="C13" s="177"/>
      <c r="D13" s="177">
        <v>0</v>
      </c>
      <c r="E13" s="177"/>
      <c r="F13" s="177"/>
      <c r="G13" s="177">
        <v>0</v>
      </c>
    </row>
    <row r="14" spans="1:7" ht="14.25" customHeight="1">
      <c r="A14" s="63" t="s">
        <v>368</v>
      </c>
      <c r="B14" s="177"/>
      <c r="C14" s="177"/>
      <c r="D14" s="177">
        <v>0</v>
      </c>
      <c r="E14" s="177"/>
      <c r="F14" s="177"/>
      <c r="G14" s="177">
        <v>0</v>
      </c>
    </row>
    <row r="15" spans="1:7" ht="14.25" customHeight="1">
      <c r="A15" s="63" t="s">
        <v>369</v>
      </c>
      <c r="B15" s="177"/>
      <c r="C15" s="177"/>
      <c r="D15" s="177">
        <v>0</v>
      </c>
      <c r="E15" s="177"/>
      <c r="F15" s="177"/>
      <c r="G15" s="177">
        <v>0</v>
      </c>
    </row>
    <row r="16" spans="1:7" ht="14.25" customHeight="1">
      <c r="A16" s="63" t="s">
        <v>370</v>
      </c>
      <c r="B16" s="177"/>
      <c r="C16" s="177"/>
      <c r="D16" s="177">
        <v>0</v>
      </c>
      <c r="E16" s="177"/>
      <c r="F16" s="177"/>
      <c r="G16" s="177">
        <v>0</v>
      </c>
    </row>
    <row r="17" spans="1:7">
      <c r="A17" s="63" t="s">
        <v>371</v>
      </c>
      <c r="B17" s="177"/>
      <c r="C17" s="177"/>
      <c r="D17" s="177">
        <v>0</v>
      </c>
      <c r="E17" s="177"/>
      <c r="F17" s="177"/>
      <c r="G17" s="177">
        <v>0</v>
      </c>
    </row>
    <row r="18" spans="1:7" ht="14.25" customHeight="1">
      <c r="A18" s="63" t="s">
        <v>372</v>
      </c>
      <c r="B18" s="177"/>
      <c r="C18" s="177"/>
      <c r="D18" s="177">
        <v>0</v>
      </c>
      <c r="E18" s="177"/>
      <c r="F18" s="177"/>
      <c r="G18" s="177">
        <v>0</v>
      </c>
    </row>
    <row r="19" spans="1:7">
      <c r="A19" s="53" t="s">
        <v>373</v>
      </c>
      <c r="B19" s="71">
        <f>SUM(B20:B26)</f>
        <v>4945000</v>
      </c>
      <c r="C19" s="71">
        <f t="shared" ref="C19:F19" si="2">SUM(C20:C26)</f>
        <v>680169.31</v>
      </c>
      <c r="D19" s="71">
        <f t="shared" si="2"/>
        <v>5625169.3100000005</v>
      </c>
      <c r="E19" s="71">
        <f t="shared" si="2"/>
        <v>5347806.99</v>
      </c>
      <c r="F19" s="71">
        <f t="shared" si="2"/>
        <v>5327863.12</v>
      </c>
      <c r="G19" s="71">
        <f>SUM(G20:G26)</f>
        <v>277362.3200000003</v>
      </c>
    </row>
    <row r="20" spans="1:7">
      <c r="A20" s="63" t="s">
        <v>374</v>
      </c>
      <c r="B20" s="178"/>
      <c r="C20" s="178"/>
      <c r="D20" s="178">
        <v>0</v>
      </c>
      <c r="E20" s="178"/>
      <c r="F20" s="178"/>
      <c r="G20" s="178">
        <v>0</v>
      </c>
    </row>
    <row r="21" spans="1:7">
      <c r="A21" s="63" t="s">
        <v>375</v>
      </c>
      <c r="B21" s="178"/>
      <c r="C21" s="178"/>
      <c r="D21" s="178">
        <v>0</v>
      </c>
      <c r="E21" s="178"/>
      <c r="F21" s="178"/>
      <c r="G21" s="178">
        <v>0</v>
      </c>
    </row>
    <row r="22" spans="1:7">
      <c r="A22" s="63" t="s">
        <v>376</v>
      </c>
      <c r="B22" s="178"/>
      <c r="C22" s="178"/>
      <c r="D22" s="178">
        <v>0</v>
      </c>
      <c r="E22" s="178"/>
      <c r="F22" s="178"/>
      <c r="G22" s="178">
        <v>0</v>
      </c>
    </row>
    <row r="23" spans="1:7">
      <c r="A23" s="63" t="s">
        <v>377</v>
      </c>
      <c r="B23" s="179">
        <v>4945000</v>
      </c>
      <c r="C23" s="179">
        <v>680169.31</v>
      </c>
      <c r="D23" s="179">
        <v>5625169.3100000005</v>
      </c>
      <c r="E23" s="179">
        <v>5347806.99</v>
      </c>
      <c r="F23" s="179">
        <v>5327863.12</v>
      </c>
      <c r="G23" s="179">
        <v>277362.3200000003</v>
      </c>
    </row>
    <row r="24" spans="1:7">
      <c r="A24" s="63" t="s">
        <v>378</v>
      </c>
      <c r="B24" s="179"/>
      <c r="C24" s="179"/>
      <c r="D24" s="179">
        <v>0</v>
      </c>
      <c r="E24" s="179"/>
      <c r="F24" s="179"/>
      <c r="G24" s="179">
        <v>0</v>
      </c>
    </row>
    <row r="25" spans="1:7">
      <c r="A25" s="63" t="s">
        <v>379</v>
      </c>
      <c r="B25" s="179"/>
      <c r="C25" s="179"/>
      <c r="D25" s="179">
        <v>0</v>
      </c>
      <c r="E25" s="179"/>
      <c r="F25" s="179"/>
      <c r="G25" s="179">
        <v>0</v>
      </c>
    </row>
    <row r="26" spans="1:7">
      <c r="A26" s="63" t="s">
        <v>380</v>
      </c>
      <c r="B26" s="179"/>
      <c r="C26" s="179"/>
      <c r="D26" s="179">
        <v>0</v>
      </c>
      <c r="E26" s="179"/>
      <c r="F26" s="179"/>
      <c r="G26" s="179">
        <v>0</v>
      </c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180"/>
      <c r="C28" s="180"/>
      <c r="D28" s="180">
        <v>0</v>
      </c>
      <c r="E28" s="180"/>
      <c r="F28" s="180"/>
      <c r="G28" s="180">
        <v>0</v>
      </c>
    </row>
    <row r="29" spans="1:7">
      <c r="A29" s="63" t="s">
        <v>383</v>
      </c>
      <c r="B29" s="180"/>
      <c r="C29" s="180"/>
      <c r="D29" s="180">
        <v>0</v>
      </c>
      <c r="E29" s="180"/>
      <c r="F29" s="180"/>
      <c r="G29" s="180">
        <v>0</v>
      </c>
    </row>
    <row r="30" spans="1:7">
      <c r="A30" s="63" t="s">
        <v>384</v>
      </c>
      <c r="B30" s="180"/>
      <c r="C30" s="180"/>
      <c r="D30" s="180">
        <v>0</v>
      </c>
      <c r="E30" s="180"/>
      <c r="F30" s="180"/>
      <c r="G30" s="180">
        <v>0</v>
      </c>
    </row>
    <row r="31" spans="1:7">
      <c r="A31" s="63" t="s">
        <v>385</v>
      </c>
      <c r="B31" s="180"/>
      <c r="C31" s="180"/>
      <c r="D31" s="180">
        <v>0</v>
      </c>
      <c r="E31" s="180"/>
      <c r="F31" s="180"/>
      <c r="G31" s="180">
        <v>0</v>
      </c>
    </row>
    <row r="32" spans="1:7">
      <c r="A32" s="63" t="s">
        <v>386</v>
      </c>
      <c r="B32" s="180"/>
      <c r="C32" s="180"/>
      <c r="D32" s="180">
        <v>0</v>
      </c>
      <c r="E32" s="180"/>
      <c r="F32" s="180"/>
      <c r="G32" s="180">
        <v>0</v>
      </c>
    </row>
    <row r="33" spans="1:7">
      <c r="A33" s="63" t="s">
        <v>387</v>
      </c>
      <c r="B33" s="180"/>
      <c r="C33" s="180"/>
      <c r="D33" s="180">
        <v>0</v>
      </c>
      <c r="E33" s="180"/>
      <c r="F33" s="180"/>
      <c r="G33" s="180">
        <v>0</v>
      </c>
    </row>
    <row r="34" spans="1:7">
      <c r="A34" s="63" t="s">
        <v>388</v>
      </c>
      <c r="B34" s="180"/>
      <c r="C34" s="180"/>
      <c r="D34" s="180">
        <v>0</v>
      </c>
      <c r="E34" s="180"/>
      <c r="F34" s="180"/>
      <c r="G34" s="180">
        <v>0</v>
      </c>
    </row>
    <row r="35" spans="1:7">
      <c r="A35" s="63" t="s">
        <v>389</v>
      </c>
      <c r="B35" s="180"/>
      <c r="C35" s="180"/>
      <c r="D35" s="180">
        <v>0</v>
      </c>
      <c r="E35" s="180"/>
      <c r="F35" s="180"/>
      <c r="G35" s="180">
        <v>0</v>
      </c>
    </row>
    <row r="36" spans="1:7">
      <c r="A36" s="63" t="s">
        <v>390</v>
      </c>
      <c r="B36" s="180"/>
      <c r="C36" s="180"/>
      <c r="D36" s="180">
        <v>0</v>
      </c>
      <c r="E36" s="180"/>
      <c r="F36" s="180"/>
      <c r="G36" s="180"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181"/>
      <c r="C38" s="181"/>
      <c r="D38" s="181">
        <v>0</v>
      </c>
      <c r="E38" s="181"/>
      <c r="F38" s="181"/>
      <c r="G38" s="181">
        <v>0</v>
      </c>
    </row>
    <row r="39" spans="1:7" ht="30">
      <c r="A39" s="69" t="s">
        <v>392</v>
      </c>
      <c r="B39" s="181"/>
      <c r="C39" s="181"/>
      <c r="D39" s="181">
        <v>0</v>
      </c>
      <c r="E39" s="181"/>
      <c r="F39" s="181"/>
      <c r="G39" s="181">
        <v>0</v>
      </c>
    </row>
    <row r="40" spans="1:7">
      <c r="A40" s="69" t="s">
        <v>393</v>
      </c>
      <c r="B40" s="181"/>
      <c r="C40" s="181"/>
      <c r="D40" s="181">
        <v>0</v>
      </c>
      <c r="E40" s="181"/>
      <c r="F40" s="181"/>
      <c r="G40" s="181">
        <v>0</v>
      </c>
    </row>
    <row r="41" spans="1:7">
      <c r="A41" s="69" t="s">
        <v>394</v>
      </c>
      <c r="B41" s="181"/>
      <c r="C41" s="181"/>
      <c r="D41" s="181">
        <v>0</v>
      </c>
      <c r="E41" s="181"/>
      <c r="F41" s="181"/>
      <c r="G41" s="181"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>
      <c r="A45" s="69" t="s">
        <v>365</v>
      </c>
      <c r="B45" s="182"/>
      <c r="C45" s="182"/>
      <c r="D45" s="182">
        <v>0</v>
      </c>
      <c r="E45" s="182"/>
      <c r="F45" s="182"/>
      <c r="G45" s="182">
        <v>0</v>
      </c>
    </row>
    <row r="46" spans="1:7">
      <c r="A46" s="69" t="s">
        <v>366</v>
      </c>
      <c r="B46" s="182"/>
      <c r="C46" s="182"/>
      <c r="D46" s="182">
        <v>0</v>
      </c>
      <c r="E46" s="182"/>
      <c r="F46" s="182"/>
      <c r="G46" s="182">
        <v>0</v>
      </c>
    </row>
    <row r="47" spans="1:7">
      <c r="A47" s="69" t="s">
        <v>367</v>
      </c>
      <c r="B47" s="182"/>
      <c r="C47" s="182"/>
      <c r="D47" s="182">
        <v>0</v>
      </c>
      <c r="E47" s="182"/>
      <c r="F47" s="182"/>
      <c r="G47" s="182">
        <v>0</v>
      </c>
    </row>
    <row r="48" spans="1:7">
      <c r="A48" s="69" t="s">
        <v>368</v>
      </c>
      <c r="B48" s="182"/>
      <c r="C48" s="182"/>
      <c r="D48" s="182">
        <v>0</v>
      </c>
      <c r="E48" s="182"/>
      <c r="F48" s="182"/>
      <c r="G48" s="182">
        <v>0</v>
      </c>
    </row>
    <row r="49" spans="1:7">
      <c r="A49" s="69" t="s">
        <v>369</v>
      </c>
      <c r="B49" s="182"/>
      <c r="C49" s="182"/>
      <c r="D49" s="182">
        <v>0</v>
      </c>
      <c r="E49" s="182"/>
      <c r="F49" s="182"/>
      <c r="G49" s="182">
        <v>0</v>
      </c>
    </row>
    <row r="50" spans="1:7">
      <c r="A50" s="69" t="s">
        <v>370</v>
      </c>
      <c r="B50" s="182"/>
      <c r="C50" s="182"/>
      <c r="D50" s="182">
        <v>0</v>
      </c>
      <c r="E50" s="182"/>
      <c r="F50" s="182"/>
      <c r="G50" s="182">
        <v>0</v>
      </c>
    </row>
    <row r="51" spans="1:7">
      <c r="A51" s="69" t="s">
        <v>371</v>
      </c>
      <c r="B51" s="182"/>
      <c r="C51" s="182"/>
      <c r="D51" s="182">
        <v>0</v>
      </c>
      <c r="E51" s="182"/>
      <c r="F51" s="182"/>
      <c r="G51" s="182">
        <v>0</v>
      </c>
    </row>
    <row r="52" spans="1:7">
      <c r="A52" s="69" t="s">
        <v>372</v>
      </c>
      <c r="B52" s="182"/>
      <c r="C52" s="182"/>
      <c r="D52" s="182">
        <v>0</v>
      </c>
      <c r="E52" s="182"/>
      <c r="F52" s="182"/>
      <c r="G52" s="182">
        <v>0</v>
      </c>
    </row>
    <row r="53" spans="1:7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>
      <c r="A54" s="69" t="s">
        <v>374</v>
      </c>
      <c r="B54" s="183"/>
      <c r="C54" s="183"/>
      <c r="D54" s="183">
        <v>0</v>
      </c>
      <c r="E54" s="183"/>
      <c r="F54" s="183"/>
      <c r="G54" s="183">
        <v>0</v>
      </c>
    </row>
    <row r="55" spans="1:7">
      <c r="A55" s="69" t="s">
        <v>375</v>
      </c>
      <c r="B55" s="183"/>
      <c r="C55" s="183"/>
      <c r="D55" s="183">
        <v>0</v>
      </c>
      <c r="E55" s="183"/>
      <c r="F55" s="183"/>
      <c r="G55" s="183">
        <v>0</v>
      </c>
    </row>
    <row r="56" spans="1:7">
      <c r="A56" s="69" t="s">
        <v>376</v>
      </c>
      <c r="B56" s="183"/>
      <c r="C56" s="183"/>
      <c r="D56" s="183">
        <v>0</v>
      </c>
      <c r="E56" s="183"/>
      <c r="F56" s="183"/>
      <c r="G56" s="183">
        <v>0</v>
      </c>
    </row>
    <row r="57" spans="1:7">
      <c r="A57" s="48" t="s">
        <v>377</v>
      </c>
      <c r="B57" s="183"/>
      <c r="C57" s="183"/>
      <c r="D57" s="183">
        <v>0</v>
      </c>
      <c r="E57" s="183"/>
      <c r="F57" s="183"/>
      <c r="G57" s="183">
        <v>0</v>
      </c>
    </row>
    <row r="58" spans="1:7">
      <c r="A58" s="69" t="s">
        <v>378</v>
      </c>
      <c r="B58" s="183"/>
      <c r="C58" s="183"/>
      <c r="D58" s="183">
        <v>0</v>
      </c>
      <c r="E58" s="183"/>
      <c r="F58" s="183"/>
      <c r="G58" s="183">
        <v>0</v>
      </c>
    </row>
    <row r="59" spans="1:7">
      <c r="A59" s="69" t="s">
        <v>379</v>
      </c>
      <c r="B59" s="183"/>
      <c r="C59" s="183"/>
      <c r="D59" s="183">
        <v>0</v>
      </c>
      <c r="E59" s="183"/>
      <c r="F59" s="183"/>
      <c r="G59" s="183">
        <v>0</v>
      </c>
    </row>
    <row r="60" spans="1:7">
      <c r="A60" s="69" t="s">
        <v>380</v>
      </c>
      <c r="B60" s="183"/>
      <c r="C60" s="183"/>
      <c r="D60" s="183">
        <v>0</v>
      </c>
      <c r="E60" s="183"/>
      <c r="F60" s="183"/>
      <c r="G60" s="183">
        <v>0</v>
      </c>
    </row>
    <row r="61" spans="1:7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>
      <c r="A62" s="69" t="s">
        <v>382</v>
      </c>
      <c r="B62" s="184"/>
      <c r="C62" s="184"/>
      <c r="D62" s="184">
        <v>0</v>
      </c>
      <c r="E62" s="184"/>
      <c r="F62" s="184"/>
      <c r="G62" s="184">
        <v>0</v>
      </c>
    </row>
    <row r="63" spans="1:7">
      <c r="A63" s="69" t="s">
        <v>383</v>
      </c>
      <c r="B63" s="184"/>
      <c r="C63" s="184"/>
      <c r="D63" s="184">
        <v>0</v>
      </c>
      <c r="E63" s="184"/>
      <c r="F63" s="184"/>
      <c r="G63" s="184">
        <v>0</v>
      </c>
    </row>
    <row r="64" spans="1:7">
      <c r="A64" s="69" t="s">
        <v>384</v>
      </c>
      <c r="B64" s="184"/>
      <c r="C64" s="184"/>
      <c r="D64" s="184">
        <v>0</v>
      </c>
      <c r="E64" s="184"/>
      <c r="F64" s="184"/>
      <c r="G64" s="184">
        <v>0</v>
      </c>
    </row>
    <row r="65" spans="1:8">
      <c r="A65" s="69" t="s">
        <v>385</v>
      </c>
      <c r="B65" s="184"/>
      <c r="C65" s="184"/>
      <c r="D65" s="184">
        <v>0</v>
      </c>
      <c r="E65" s="184"/>
      <c r="F65" s="184"/>
      <c r="G65" s="184">
        <v>0</v>
      </c>
    </row>
    <row r="66" spans="1:8">
      <c r="A66" s="69" t="s">
        <v>386</v>
      </c>
      <c r="B66" s="184"/>
      <c r="C66" s="184"/>
      <c r="D66" s="184">
        <v>0</v>
      </c>
      <c r="E66" s="184"/>
      <c r="F66" s="184"/>
      <c r="G66" s="184">
        <v>0</v>
      </c>
    </row>
    <row r="67" spans="1:8">
      <c r="A67" s="69" t="s">
        <v>387</v>
      </c>
      <c r="B67" s="184"/>
      <c r="C67" s="184"/>
      <c r="D67" s="184">
        <v>0</v>
      </c>
      <c r="E67" s="184"/>
      <c r="F67" s="184"/>
      <c r="G67" s="184">
        <v>0</v>
      </c>
    </row>
    <row r="68" spans="1:8">
      <c r="A68" s="69" t="s">
        <v>388</v>
      </c>
      <c r="B68" s="184"/>
      <c r="C68" s="184"/>
      <c r="D68" s="184">
        <v>0</v>
      </c>
      <c r="E68" s="184"/>
      <c r="F68" s="184"/>
      <c r="G68" s="184">
        <v>0</v>
      </c>
    </row>
    <row r="69" spans="1:8">
      <c r="A69" s="69" t="s">
        <v>389</v>
      </c>
      <c r="B69" s="184"/>
      <c r="C69" s="184"/>
      <c r="D69" s="184">
        <v>0</v>
      </c>
      <c r="E69" s="184"/>
      <c r="F69" s="184"/>
      <c r="G69" s="184">
        <v>0</v>
      </c>
    </row>
    <row r="70" spans="1:8">
      <c r="A70" s="69" t="s">
        <v>390</v>
      </c>
      <c r="B70" s="184"/>
      <c r="C70" s="184"/>
      <c r="D70" s="184">
        <v>0</v>
      </c>
      <c r="E70" s="184"/>
      <c r="F70" s="184"/>
      <c r="G70" s="184">
        <v>0</v>
      </c>
    </row>
    <row r="71" spans="1:8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>
      <c r="A72" s="69" t="s">
        <v>391</v>
      </c>
      <c r="B72" s="185"/>
      <c r="C72" s="185"/>
      <c r="D72" s="185">
        <v>0</v>
      </c>
      <c r="E72" s="185"/>
      <c r="F72" s="185"/>
      <c r="G72" s="185">
        <v>0</v>
      </c>
    </row>
    <row r="73" spans="1:8" ht="30">
      <c r="A73" s="69" t="s">
        <v>392</v>
      </c>
      <c r="B73" s="185"/>
      <c r="C73" s="185"/>
      <c r="D73" s="185">
        <v>0</v>
      </c>
      <c r="E73" s="185"/>
      <c r="F73" s="185"/>
      <c r="G73" s="185">
        <v>0</v>
      </c>
    </row>
    <row r="74" spans="1:8">
      <c r="A74" s="69" t="s">
        <v>393</v>
      </c>
      <c r="B74" s="185"/>
      <c r="C74" s="185"/>
      <c r="D74" s="185">
        <v>0</v>
      </c>
      <c r="E74" s="185"/>
      <c r="F74" s="185"/>
      <c r="G74" s="185">
        <v>0</v>
      </c>
    </row>
    <row r="75" spans="1:8">
      <c r="A75" s="69" t="s">
        <v>394</v>
      </c>
      <c r="B75" s="185"/>
      <c r="C75" s="185"/>
      <c r="D75" s="185">
        <v>0</v>
      </c>
      <c r="E75" s="185"/>
      <c r="F75" s="185"/>
      <c r="G75" s="185"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4945000</v>
      </c>
      <c r="C77" s="73">
        <f t="shared" ref="C77:F77" si="10">C43+C9</f>
        <v>680169.31</v>
      </c>
      <c r="D77" s="73">
        <f t="shared" si="10"/>
        <v>5625169.3100000005</v>
      </c>
      <c r="E77" s="73">
        <f t="shared" si="10"/>
        <v>5347806.99</v>
      </c>
      <c r="F77" s="73">
        <f t="shared" si="10"/>
        <v>5327863.12</v>
      </c>
      <c r="G77" s="73">
        <f>G43+G9</f>
        <v>277362.3200000003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4945000</v>
      </c>
      <c r="Q2" s="18">
        <f>'Formato 6 c)'!C9</f>
        <v>680169.31</v>
      </c>
      <c r="R2" s="18">
        <f>'Formato 6 c)'!D9</f>
        <v>5625169.3100000005</v>
      </c>
      <c r="S2" s="18">
        <f>'Formato 6 c)'!E9</f>
        <v>5347806.99</v>
      </c>
      <c r="T2" s="18">
        <f>'Formato 6 c)'!F9</f>
        <v>5327863.12</v>
      </c>
      <c r="U2" s="18">
        <f>'Formato 6 c)'!G9</f>
        <v>277362.3200000003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4945000</v>
      </c>
      <c r="Q12" s="18">
        <f>'Formato 6 c)'!C19</f>
        <v>680169.31</v>
      </c>
      <c r="R12" s="18">
        <f>'Formato 6 c)'!D19</f>
        <v>5625169.3100000005</v>
      </c>
      <c r="S12" s="18">
        <f>'Formato 6 c)'!E19</f>
        <v>5347806.99</v>
      </c>
      <c r="T12" s="18">
        <f>'Formato 6 c)'!F19</f>
        <v>5327863.12</v>
      </c>
      <c r="U12" s="18">
        <f>'Formato 6 c)'!G19</f>
        <v>277362.3200000003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4945000</v>
      </c>
      <c r="Q16" s="18">
        <f>'Formato 6 c)'!C23</f>
        <v>680169.31</v>
      </c>
      <c r="R16" s="18">
        <f>'Formato 6 c)'!D23</f>
        <v>5625169.3100000005</v>
      </c>
      <c r="S16" s="18">
        <f>'Formato 6 c)'!E23</f>
        <v>5347806.99</v>
      </c>
      <c r="T16" s="18">
        <f>'Formato 6 c)'!F23</f>
        <v>5327863.12</v>
      </c>
      <c r="U16" s="18">
        <f>'Formato 6 c)'!G23</f>
        <v>277362.3200000003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4945000</v>
      </c>
      <c r="Q68" s="18">
        <f>'Formato 6 c)'!C77</f>
        <v>680169.31</v>
      </c>
      <c r="R68" s="18">
        <f>'Formato 6 c)'!D77</f>
        <v>5625169.3100000005</v>
      </c>
      <c r="S68" s="18">
        <f>'Formato 6 c)'!E77</f>
        <v>5347806.99</v>
      </c>
      <c r="T68" s="18">
        <f>'Formato 6 c)'!F77</f>
        <v>5327863.12</v>
      </c>
      <c r="U68" s="18">
        <f>'Formato 6 c)'!G77</f>
        <v>277362.3200000003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workbookViewId="0"/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DEL DEPORTE Y ATENCION A LA JUVENTUD DEL MUNICIPIO DE URIANGATO GTO., Gobierno del Estado de Guanajuato</v>
      </c>
    </row>
    <row r="7" spans="2:3">
      <c r="C7" t="str">
        <f>CONCATENATE(ENTE_PUBLICO," (a)")</f>
        <v>COMISION MUNICIPAL DEL DEPORTE Y ATENCION A LA JUVENTUD DEL MUNICIPIO DE URIANGATO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1168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Uriangato,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3302</v>
      </c>
    </row>
    <row r="15" spans="2:3">
      <c r="C15" s="24">
        <v>4</v>
      </c>
    </row>
    <row r="16" spans="2:3">
      <c r="C16" s="24" t="s">
        <v>3303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zoomScale="75" zoomScaleNormal="75" workbookViewId="0">
      <selection activeCell="B24" sqref="B24:G31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17" t="s">
        <v>3287</v>
      </c>
      <c r="B1" s="216"/>
      <c r="C1" s="216"/>
      <c r="D1" s="216"/>
      <c r="E1" s="216"/>
      <c r="F1" s="216"/>
      <c r="G1" s="216"/>
    </row>
    <row r="2" spans="1:7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199"/>
      <c r="G2" s="200"/>
    </row>
    <row r="3" spans="1:7">
      <c r="A3" s="204" t="s">
        <v>277</v>
      </c>
      <c r="B3" s="205"/>
      <c r="C3" s="205"/>
      <c r="D3" s="205"/>
      <c r="E3" s="205"/>
      <c r="F3" s="205"/>
      <c r="G3" s="206"/>
    </row>
    <row r="4" spans="1:7">
      <c r="A4" s="204" t="s">
        <v>399</v>
      </c>
      <c r="B4" s="205"/>
      <c r="C4" s="205"/>
      <c r="D4" s="205"/>
      <c r="E4" s="205"/>
      <c r="F4" s="205"/>
      <c r="G4" s="206"/>
    </row>
    <row r="5" spans="1:7">
      <c r="A5" s="204" t="str">
        <f>TRIMESTRE</f>
        <v>Del 1 de enero al 31 de diciembre de 2018 (b)</v>
      </c>
      <c r="B5" s="205"/>
      <c r="C5" s="205"/>
      <c r="D5" s="205"/>
      <c r="E5" s="205"/>
      <c r="F5" s="205"/>
      <c r="G5" s="206"/>
    </row>
    <row r="6" spans="1:7">
      <c r="A6" s="207" t="s">
        <v>118</v>
      </c>
      <c r="B6" s="208"/>
      <c r="C6" s="208"/>
      <c r="D6" s="208"/>
      <c r="E6" s="208"/>
      <c r="F6" s="208"/>
      <c r="G6" s="209"/>
    </row>
    <row r="7" spans="1:7">
      <c r="A7" s="213" t="s">
        <v>361</v>
      </c>
      <c r="B7" s="218" t="s">
        <v>279</v>
      </c>
      <c r="C7" s="218"/>
      <c r="D7" s="218"/>
      <c r="E7" s="218"/>
      <c r="F7" s="218"/>
      <c r="G7" s="218" t="s">
        <v>280</v>
      </c>
    </row>
    <row r="8" spans="1:7" ht="29.25" customHeight="1">
      <c r="A8" s="21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25"/>
    </row>
    <row r="9" spans="1:7">
      <c r="A9" s="52" t="s">
        <v>400</v>
      </c>
      <c r="B9" s="66">
        <f>SUM(B10,B11,B12,B15,B16,B19)</f>
        <v>3081527</v>
      </c>
      <c r="C9" s="66">
        <f t="shared" ref="C9:F9" si="0">SUM(C10,C11,C12,C15,C16,C19)</f>
        <v>16931.7</v>
      </c>
      <c r="D9" s="66">
        <f t="shared" si="0"/>
        <v>3098458.7</v>
      </c>
      <c r="E9" s="66">
        <f t="shared" si="0"/>
        <v>2964366.7</v>
      </c>
      <c r="F9" s="66">
        <f t="shared" si="0"/>
        <v>2964366.7</v>
      </c>
      <c r="G9" s="66">
        <f>SUM(G10,G11,G12,G15,G16,G19)</f>
        <v>134092</v>
      </c>
    </row>
    <row r="10" spans="1:7" ht="14.25" customHeight="1">
      <c r="A10" s="53" t="s">
        <v>401</v>
      </c>
      <c r="B10" s="187">
        <v>3081527</v>
      </c>
      <c r="C10" s="187">
        <v>16931.7</v>
      </c>
      <c r="D10" s="186">
        <v>3098458.7</v>
      </c>
      <c r="E10" s="187">
        <v>2964366.7</v>
      </c>
      <c r="F10" s="187">
        <v>2964366.7</v>
      </c>
      <c r="G10" s="186">
        <v>134092</v>
      </c>
    </row>
    <row r="11" spans="1:7" ht="14.25" customHeight="1">
      <c r="A11" s="53" t="s">
        <v>402</v>
      </c>
      <c r="B11" s="186"/>
      <c r="C11" s="186"/>
      <c r="D11" s="186">
        <v>0</v>
      </c>
      <c r="E11" s="186"/>
      <c r="F11" s="186"/>
      <c r="G11" s="186">
        <v>0</v>
      </c>
    </row>
    <row r="12" spans="1:7" ht="14.25" customHeight="1">
      <c r="A12" s="53" t="s">
        <v>403</v>
      </c>
      <c r="B12" s="186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</row>
    <row r="13" spans="1:7" ht="14.25" customHeight="1">
      <c r="A13" s="63" t="s">
        <v>404</v>
      </c>
      <c r="B13" s="187"/>
      <c r="C13" s="187"/>
      <c r="D13" s="186">
        <v>0</v>
      </c>
      <c r="E13" s="187"/>
      <c r="F13" s="187"/>
      <c r="G13" s="187">
        <v>0</v>
      </c>
    </row>
    <row r="14" spans="1:7">
      <c r="A14" s="63" t="s">
        <v>405</v>
      </c>
      <c r="B14" s="187"/>
      <c r="C14" s="187"/>
      <c r="D14" s="186">
        <v>0</v>
      </c>
      <c r="E14" s="187"/>
      <c r="F14" s="187"/>
      <c r="G14" s="187">
        <v>0</v>
      </c>
    </row>
    <row r="15" spans="1:7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ref="G15" si="1">D15-E15</f>
        <v>0</v>
      </c>
    </row>
    <row r="16" spans="1:7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63" t="s">
        <v>408</v>
      </c>
      <c r="B17" s="189"/>
      <c r="C17" s="189"/>
      <c r="D17" s="188">
        <v>0</v>
      </c>
      <c r="E17" s="189"/>
      <c r="F17" s="189"/>
      <c r="G17" s="189">
        <v>0</v>
      </c>
    </row>
    <row r="18" spans="1:7">
      <c r="A18" s="63" t="s">
        <v>409</v>
      </c>
      <c r="B18" s="189"/>
      <c r="C18" s="189"/>
      <c r="D18" s="188">
        <v>0</v>
      </c>
      <c r="E18" s="189"/>
      <c r="F18" s="189"/>
      <c r="G18" s="189">
        <v>0</v>
      </c>
    </row>
    <row r="19" spans="1:7">
      <c r="A19" s="53" t="s">
        <v>410</v>
      </c>
      <c r="B19" s="188"/>
      <c r="C19" s="188"/>
      <c r="D19" s="188">
        <v>0</v>
      </c>
      <c r="E19" s="188"/>
      <c r="F19" s="188"/>
      <c r="G19" s="188"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191">
        <v>0</v>
      </c>
      <c r="C22" s="191">
        <v>0</v>
      </c>
      <c r="D22" s="190">
        <v>0</v>
      </c>
      <c r="E22" s="191">
        <v>0</v>
      </c>
      <c r="F22" s="191">
        <v>0</v>
      </c>
      <c r="G22" s="190">
        <v>0</v>
      </c>
    </row>
    <row r="23" spans="1:7" s="24" customFormat="1">
      <c r="A23" s="53" t="s">
        <v>402</v>
      </c>
      <c r="B23" s="190"/>
      <c r="C23" s="190"/>
      <c r="D23" s="190">
        <v>0</v>
      </c>
      <c r="E23" s="190"/>
      <c r="F23" s="190"/>
      <c r="G23" s="190">
        <v>0</v>
      </c>
    </row>
    <row r="24" spans="1:7" s="24" customFormat="1">
      <c r="A24" s="53" t="s">
        <v>403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</row>
    <row r="25" spans="1:7" s="24" customFormat="1">
      <c r="A25" s="63" t="s">
        <v>404</v>
      </c>
      <c r="B25" s="193"/>
      <c r="C25" s="193"/>
      <c r="D25" s="192">
        <v>0</v>
      </c>
      <c r="E25" s="193"/>
      <c r="F25" s="193"/>
      <c r="G25" s="193">
        <v>0</v>
      </c>
    </row>
    <row r="26" spans="1:7" s="24" customFormat="1">
      <c r="A26" s="63" t="s">
        <v>405</v>
      </c>
      <c r="B26" s="193"/>
      <c r="C26" s="193"/>
      <c r="D26" s="192">
        <v>0</v>
      </c>
      <c r="E26" s="193"/>
      <c r="F26" s="193"/>
      <c r="G26" s="193">
        <v>0</v>
      </c>
    </row>
    <row r="27" spans="1:7" s="24" customFormat="1">
      <c r="A27" s="53" t="s">
        <v>406</v>
      </c>
      <c r="B27" s="192"/>
      <c r="C27" s="192"/>
      <c r="D27" s="192">
        <v>0</v>
      </c>
      <c r="E27" s="192"/>
      <c r="F27" s="192"/>
      <c r="G27" s="192">
        <v>0</v>
      </c>
    </row>
    <row r="28" spans="1:7" s="24" customFormat="1">
      <c r="A28" s="64" t="s">
        <v>407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</row>
    <row r="29" spans="1:7" s="24" customFormat="1">
      <c r="A29" s="63" t="s">
        <v>408</v>
      </c>
      <c r="B29" s="193"/>
      <c r="C29" s="193"/>
      <c r="D29" s="192">
        <v>0</v>
      </c>
      <c r="E29" s="193"/>
      <c r="F29" s="193"/>
      <c r="G29" s="193">
        <v>0</v>
      </c>
    </row>
    <row r="30" spans="1:7" s="24" customFormat="1">
      <c r="A30" s="63" t="s">
        <v>409</v>
      </c>
      <c r="B30" s="193"/>
      <c r="C30" s="193"/>
      <c r="D30" s="192">
        <v>0</v>
      </c>
      <c r="E30" s="193"/>
      <c r="F30" s="193"/>
      <c r="G30" s="193">
        <v>0</v>
      </c>
    </row>
    <row r="31" spans="1:7" s="24" customFormat="1">
      <c r="A31" s="53" t="s">
        <v>410</v>
      </c>
      <c r="B31" s="192"/>
      <c r="C31" s="192"/>
      <c r="D31" s="192">
        <v>0</v>
      </c>
      <c r="E31" s="192"/>
      <c r="F31" s="192"/>
      <c r="G31" s="192"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3081527</v>
      </c>
      <c r="C33" s="66">
        <f t="shared" ref="C33:G33" si="4">C21+C9</f>
        <v>16931.7</v>
      </c>
      <c r="D33" s="66">
        <f t="shared" si="4"/>
        <v>3098458.7</v>
      </c>
      <c r="E33" s="66">
        <f t="shared" si="4"/>
        <v>2964366.7</v>
      </c>
      <c r="F33" s="66">
        <f t="shared" si="4"/>
        <v>2964366.7</v>
      </c>
      <c r="G33" s="66">
        <f t="shared" si="4"/>
        <v>134092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3081527</v>
      </c>
      <c r="Q2" s="18">
        <f>'Formato 6 d)'!C9</f>
        <v>16931.7</v>
      </c>
      <c r="R2" s="18">
        <f>'Formato 6 d)'!D9</f>
        <v>3098458.7</v>
      </c>
      <c r="S2" s="18">
        <f>'Formato 6 d)'!E9</f>
        <v>2964366.7</v>
      </c>
      <c r="T2" s="18">
        <f>'Formato 6 d)'!F9</f>
        <v>2964366.7</v>
      </c>
      <c r="U2" s="18">
        <f>'Formato 6 d)'!G9</f>
        <v>134092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3081527</v>
      </c>
      <c r="Q3" s="18">
        <f>'Formato 6 d)'!C10</f>
        <v>16931.7</v>
      </c>
      <c r="R3" s="18">
        <f>'Formato 6 d)'!D10</f>
        <v>3098458.7</v>
      </c>
      <c r="S3" s="18">
        <f>'Formato 6 d)'!E10</f>
        <v>2964366.7</v>
      </c>
      <c r="T3" s="18">
        <f>'Formato 6 d)'!F10</f>
        <v>2964366.7</v>
      </c>
      <c r="U3" s="18">
        <f>'Formato 6 d)'!G10</f>
        <v>134092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3081527</v>
      </c>
      <c r="Q24" s="18">
        <f>'Formato 6 d)'!C33</f>
        <v>16931.7</v>
      </c>
      <c r="R24" s="18">
        <f>'Formato 6 d)'!D33</f>
        <v>3098458.7</v>
      </c>
      <c r="S24" s="18">
        <f>'Formato 6 d)'!E33</f>
        <v>2964366.7</v>
      </c>
      <c r="T24" s="18">
        <f>'Formato 6 d)'!F33</f>
        <v>2964366.7</v>
      </c>
      <c r="U24" s="18">
        <f>'Formato 6 d)'!G33</f>
        <v>134092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zoomScale="75" zoomScaleNormal="75" workbookViewId="0">
      <selection activeCell="G19" sqref="G19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16" t="s">
        <v>413</v>
      </c>
      <c r="B1" s="216"/>
      <c r="C1" s="216"/>
      <c r="D1" s="216"/>
      <c r="E1" s="216"/>
      <c r="F1" s="216"/>
      <c r="G1" s="216"/>
    </row>
    <row r="2" spans="1:7">
      <c r="A2" s="198" t="str">
        <f>ENTIDAD</f>
        <v>Municipio de Uriangato, Gobierno del Estado de Guanajuato</v>
      </c>
      <c r="B2" s="199"/>
      <c r="C2" s="199"/>
      <c r="D2" s="199"/>
      <c r="E2" s="199"/>
      <c r="F2" s="199"/>
      <c r="G2" s="200"/>
    </row>
    <row r="3" spans="1:7">
      <c r="A3" s="201" t="s">
        <v>414</v>
      </c>
      <c r="B3" s="202"/>
      <c r="C3" s="202"/>
      <c r="D3" s="202"/>
      <c r="E3" s="202"/>
      <c r="F3" s="202"/>
      <c r="G3" s="203"/>
    </row>
    <row r="4" spans="1:7">
      <c r="A4" s="201" t="s">
        <v>118</v>
      </c>
      <c r="B4" s="202"/>
      <c r="C4" s="202"/>
      <c r="D4" s="202"/>
      <c r="E4" s="202"/>
      <c r="F4" s="202"/>
      <c r="G4" s="203"/>
    </row>
    <row r="5" spans="1:7">
      <c r="A5" s="201" t="s">
        <v>415</v>
      </c>
      <c r="B5" s="202"/>
      <c r="C5" s="202"/>
      <c r="D5" s="202"/>
      <c r="E5" s="202"/>
      <c r="F5" s="202"/>
      <c r="G5" s="203"/>
    </row>
    <row r="6" spans="1:7">
      <c r="A6" s="213" t="s">
        <v>3288</v>
      </c>
      <c r="B6" s="51">
        <f>ANIO1P</f>
        <v>2019</v>
      </c>
      <c r="C6" s="226" t="str">
        <f>ANIO2P</f>
        <v>2020 (d)</v>
      </c>
      <c r="D6" s="226" t="str">
        <f>ANIO3P</f>
        <v>2021 (d)</v>
      </c>
      <c r="E6" s="226" t="str">
        <f>ANIO4P</f>
        <v>2022 (d)</v>
      </c>
      <c r="F6" s="226" t="str">
        <f>ANIO5P</f>
        <v>2023 (d)</v>
      </c>
      <c r="G6" s="226" t="str">
        <f>ANIO6P</f>
        <v>2024 (d)</v>
      </c>
    </row>
    <row r="7" spans="1:7" ht="48" customHeight="1">
      <c r="A7" s="214"/>
      <c r="B7" s="88" t="s">
        <v>3291</v>
      </c>
      <c r="C7" s="227"/>
      <c r="D7" s="227"/>
      <c r="E7" s="227"/>
      <c r="F7" s="227"/>
      <c r="G7" s="227"/>
    </row>
    <row r="8" spans="1:7">
      <c r="A8" s="52" t="s">
        <v>421</v>
      </c>
      <c r="B8" s="59">
        <f>SUM(B9:B20)</f>
        <v>4368000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 t="s">
        <v>240</v>
      </c>
      <c r="B18" s="60">
        <v>4368000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747591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>
      <c r="A30" s="53" t="s">
        <v>269</v>
      </c>
      <c r="B30" s="60">
        <v>747591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5115591</v>
      </c>
      <c r="C32" s="61">
        <v>0</v>
      </c>
      <c r="D32" s="61">
        <f t="shared" ref="D32:F32" si="3">D29+D22+D8</f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>
      <c r="A37" s="55" t="s">
        <v>429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4368000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4368000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747591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747591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5115591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zoomScale="75" zoomScaleNormal="75" workbookViewId="0">
      <selection activeCell="B20" sqref="B20:G28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16" t="s">
        <v>451</v>
      </c>
      <c r="B1" s="216"/>
      <c r="C1" s="216"/>
      <c r="D1" s="216"/>
      <c r="E1" s="216"/>
      <c r="F1" s="216"/>
      <c r="G1" s="216"/>
    </row>
    <row r="2" spans="1:7" customFormat="1">
      <c r="A2" s="198" t="str">
        <f>ENTIDAD</f>
        <v>Municipio de Uriangato, Gobierno del Estado de Guanajuato</v>
      </c>
      <c r="B2" s="199"/>
      <c r="C2" s="199"/>
      <c r="D2" s="199"/>
      <c r="E2" s="199"/>
      <c r="F2" s="199"/>
      <c r="G2" s="200"/>
    </row>
    <row r="3" spans="1:7" customFormat="1">
      <c r="A3" s="201" t="s">
        <v>452</v>
      </c>
      <c r="B3" s="202"/>
      <c r="C3" s="202"/>
      <c r="D3" s="202"/>
      <c r="E3" s="202"/>
      <c r="F3" s="202"/>
      <c r="G3" s="203"/>
    </row>
    <row r="4" spans="1:7" customFormat="1">
      <c r="A4" s="201" t="s">
        <v>118</v>
      </c>
      <c r="B4" s="202"/>
      <c r="C4" s="202"/>
      <c r="D4" s="202"/>
      <c r="E4" s="202"/>
      <c r="F4" s="202"/>
      <c r="G4" s="203"/>
    </row>
    <row r="5" spans="1:7" customFormat="1">
      <c r="A5" s="201" t="s">
        <v>415</v>
      </c>
      <c r="B5" s="202"/>
      <c r="C5" s="202"/>
      <c r="D5" s="202"/>
      <c r="E5" s="202"/>
      <c r="F5" s="202"/>
      <c r="G5" s="203"/>
    </row>
    <row r="6" spans="1:7" customFormat="1">
      <c r="A6" s="228" t="s">
        <v>3142</v>
      </c>
      <c r="B6" s="51">
        <f>ANIO1P</f>
        <v>2019</v>
      </c>
      <c r="C6" s="226" t="str">
        <f>ANIO2P</f>
        <v>2020 (d)</v>
      </c>
      <c r="D6" s="226" t="str">
        <f>ANIO3P</f>
        <v>2021 (d)</v>
      </c>
      <c r="E6" s="226" t="str">
        <f>ANIO4P</f>
        <v>2022 (d)</v>
      </c>
      <c r="F6" s="226" t="str">
        <f>ANIO5P</f>
        <v>2023 (d)</v>
      </c>
      <c r="G6" s="226" t="str">
        <f>ANIO6P</f>
        <v>2024 (d)</v>
      </c>
    </row>
    <row r="7" spans="1:7" customFormat="1" ht="48" customHeight="1">
      <c r="A7" s="229"/>
      <c r="B7" s="88" t="s">
        <v>3291</v>
      </c>
      <c r="C7" s="227"/>
      <c r="D7" s="227"/>
      <c r="E7" s="227"/>
      <c r="F7" s="227"/>
      <c r="G7" s="227"/>
    </row>
    <row r="8" spans="1:7">
      <c r="A8" s="52" t="s">
        <v>453</v>
      </c>
      <c r="B8" s="59">
        <f>SUM(B9:B17)</f>
        <v>5115591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454</v>
      </c>
      <c r="B9" s="60">
        <v>3326209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455</v>
      </c>
      <c r="B10" s="60">
        <v>635400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456</v>
      </c>
      <c r="B11" s="60">
        <v>1050982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457</v>
      </c>
      <c r="B12" s="60">
        <v>88000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3" t="s">
        <v>458</v>
      </c>
      <c r="B13" s="60">
        <v>15000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5115591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5115591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3326209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635400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1050982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88000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15000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5115591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zoomScale="75" zoomScaleNormal="75" workbookViewId="0">
      <selection activeCell="G20" sqref="G20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16" t="s">
        <v>466</v>
      </c>
      <c r="B1" s="216"/>
      <c r="C1" s="216"/>
      <c r="D1" s="216"/>
      <c r="E1" s="216"/>
      <c r="F1" s="216"/>
      <c r="G1" s="216"/>
    </row>
    <row r="2" spans="1:7">
      <c r="A2" s="198" t="str">
        <f>ENTIDAD</f>
        <v>Municipio de Uriangato, Gobierno del Estado de Guanajuato</v>
      </c>
      <c r="B2" s="199"/>
      <c r="C2" s="199"/>
      <c r="D2" s="199"/>
      <c r="E2" s="199"/>
      <c r="F2" s="199"/>
      <c r="G2" s="200"/>
    </row>
    <row r="3" spans="1:7">
      <c r="A3" s="201" t="s">
        <v>467</v>
      </c>
      <c r="B3" s="202"/>
      <c r="C3" s="202"/>
      <c r="D3" s="202"/>
      <c r="E3" s="202"/>
      <c r="F3" s="202"/>
      <c r="G3" s="203"/>
    </row>
    <row r="4" spans="1:7">
      <c r="A4" s="207" t="s">
        <v>118</v>
      </c>
      <c r="B4" s="208"/>
      <c r="C4" s="208"/>
      <c r="D4" s="208"/>
      <c r="E4" s="208"/>
      <c r="F4" s="208"/>
      <c r="G4" s="209"/>
    </row>
    <row r="5" spans="1:7">
      <c r="A5" s="233" t="s">
        <v>3288</v>
      </c>
      <c r="B5" s="231" t="str">
        <f>ANIO5R</f>
        <v>2013 ¹ (c)</v>
      </c>
      <c r="C5" s="231" t="str">
        <f>ANIO4R</f>
        <v>2014 ¹ (c)</v>
      </c>
      <c r="D5" s="231" t="str">
        <f>ANIO3R</f>
        <v>2015 ¹ (c)</v>
      </c>
      <c r="E5" s="231" t="str">
        <f>ANIO2R</f>
        <v>2016 ¹ (c)</v>
      </c>
      <c r="F5" s="231" t="str">
        <f>ANIO1R</f>
        <v>2017 ¹ (c)</v>
      </c>
      <c r="G5" s="51">
        <f>ANIO_INFORME</f>
        <v>2018</v>
      </c>
    </row>
    <row r="6" spans="1:7" ht="32.1" customHeight="1">
      <c r="A6" s="234"/>
      <c r="B6" s="232"/>
      <c r="C6" s="232"/>
      <c r="D6" s="232"/>
      <c r="E6" s="232"/>
      <c r="F6" s="232"/>
      <c r="G6" s="88" t="s">
        <v>3294</v>
      </c>
    </row>
    <row r="7" spans="1:7">
      <c r="A7" s="52" t="s">
        <v>468</v>
      </c>
      <c r="B7" s="59">
        <f>SUM(B8:B19)</f>
        <v>4013895.49</v>
      </c>
      <c r="C7" s="59">
        <f t="shared" ref="C7:G7" si="0">SUM(C8:C19)</f>
        <v>4282244.5199999996</v>
      </c>
      <c r="D7" s="59">
        <f t="shared" si="0"/>
        <v>4428627.5199999996</v>
      </c>
      <c r="E7" s="59">
        <f t="shared" si="0"/>
        <v>5058533.03</v>
      </c>
      <c r="F7" s="59">
        <f t="shared" si="0"/>
        <v>5313404.33</v>
      </c>
      <c r="G7" s="59">
        <f t="shared" si="0"/>
        <v>5615258.8100000005</v>
      </c>
    </row>
    <row r="8" spans="1:7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475</v>
      </c>
      <c r="B14" s="60">
        <v>822104.74</v>
      </c>
      <c r="C14" s="60">
        <v>824868.52</v>
      </c>
      <c r="D14" s="60">
        <v>831660.52</v>
      </c>
      <c r="E14" s="60">
        <v>809235.03</v>
      </c>
      <c r="F14" s="60">
        <v>733086.3</v>
      </c>
      <c r="G14" s="60">
        <v>777900.23</v>
      </c>
    </row>
    <row r="15" spans="1:7">
      <c r="A15" s="53" t="s">
        <v>476</v>
      </c>
      <c r="B15" s="60">
        <v>3191790.75</v>
      </c>
      <c r="C15" s="60">
        <v>3457376</v>
      </c>
      <c r="D15" s="60">
        <v>3596967</v>
      </c>
      <c r="E15" s="60">
        <v>4249298</v>
      </c>
      <c r="F15" s="60">
        <v>4580318.03</v>
      </c>
      <c r="G15" s="60">
        <v>33000</v>
      </c>
    </row>
    <row r="16" spans="1:7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4365000</v>
      </c>
    </row>
    <row r="17" spans="1:7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439358.58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4013895.49</v>
      </c>
      <c r="C31" s="61">
        <f t="shared" ref="C31:G31" si="3">C7+C21+C28</f>
        <v>4282244.5199999996</v>
      </c>
      <c r="D31" s="61">
        <f t="shared" si="3"/>
        <v>4428627.5199999996</v>
      </c>
      <c r="E31" s="61">
        <f t="shared" si="3"/>
        <v>5058533.03</v>
      </c>
      <c r="F31" s="61">
        <f t="shared" si="3"/>
        <v>5313404.33</v>
      </c>
      <c r="G31" s="61">
        <f t="shared" si="3"/>
        <v>5615258.8100000005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30" t="s">
        <v>3292</v>
      </c>
      <c r="B39" s="230"/>
      <c r="C39" s="230"/>
      <c r="D39" s="230"/>
      <c r="E39" s="230"/>
      <c r="F39" s="230"/>
      <c r="G39" s="230"/>
    </row>
    <row r="40" spans="1:7" ht="15" customHeight="1">
      <c r="A40" s="230" t="s">
        <v>3293</v>
      </c>
      <c r="B40" s="230"/>
      <c r="C40" s="230"/>
      <c r="D40" s="230"/>
      <c r="E40" s="230"/>
      <c r="F40" s="230"/>
      <c r="G40" s="230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4013895.49</v>
      </c>
      <c r="Q2" s="18">
        <f>'Formato 7 c)'!C7</f>
        <v>4282244.5199999996</v>
      </c>
      <c r="R2" s="18">
        <f>'Formato 7 c)'!D7</f>
        <v>4428627.5199999996</v>
      </c>
      <c r="S2" s="18">
        <f>'Formato 7 c)'!E7</f>
        <v>5058533.03</v>
      </c>
      <c r="T2" s="18">
        <f>'Formato 7 c)'!F7</f>
        <v>5313404.33</v>
      </c>
      <c r="U2" s="18">
        <f>'Formato 7 c)'!G7</f>
        <v>5615258.8100000005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822104.74</v>
      </c>
      <c r="Q9" s="18">
        <f>'Formato 7 c)'!C14</f>
        <v>824868.52</v>
      </c>
      <c r="R9" s="18">
        <f>'Formato 7 c)'!D14</f>
        <v>831660.52</v>
      </c>
      <c r="S9" s="18">
        <f>'Formato 7 c)'!E14</f>
        <v>809235.03</v>
      </c>
      <c r="T9" s="18">
        <f>'Formato 7 c)'!F14</f>
        <v>733086.3</v>
      </c>
      <c r="U9" s="18">
        <f>'Formato 7 c)'!G14</f>
        <v>777900.23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3191790.75</v>
      </c>
      <c r="Q10" s="18">
        <f>'Formato 7 c)'!C15</f>
        <v>3457376</v>
      </c>
      <c r="R10" s="18">
        <f>'Formato 7 c)'!D15</f>
        <v>3596967</v>
      </c>
      <c r="S10" s="18">
        <f>'Formato 7 c)'!E15</f>
        <v>4249298</v>
      </c>
      <c r="T10" s="18">
        <f>'Formato 7 c)'!F15</f>
        <v>4580318.03</v>
      </c>
      <c r="U10" s="18">
        <f>'Formato 7 c)'!G15</f>
        <v>33000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4365000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439358.58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4013895.49</v>
      </c>
      <c r="Q23" s="18">
        <f>'Formato 7 c)'!C31</f>
        <v>4282244.5199999996</v>
      </c>
      <c r="R23" s="18">
        <f>'Formato 7 c)'!D31</f>
        <v>4428627.5199999996</v>
      </c>
      <c r="S23" s="18">
        <f>'Formato 7 c)'!E31</f>
        <v>5058533.03</v>
      </c>
      <c r="T23" s="18">
        <f>'Formato 7 c)'!F31</f>
        <v>5313404.33</v>
      </c>
      <c r="U23" s="18">
        <f>'Formato 7 c)'!G31</f>
        <v>5615258.8100000005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topLeftCell="A7" zoomScale="75" zoomScaleNormal="75" workbookViewId="0">
      <selection activeCell="G28" sqref="G28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16" t="s">
        <v>490</v>
      </c>
      <c r="B1" s="216"/>
      <c r="C1" s="216"/>
      <c r="D1" s="216"/>
      <c r="E1" s="216"/>
      <c r="F1" s="216"/>
      <c r="G1" s="216"/>
    </row>
    <row r="2" spans="1:7">
      <c r="A2" s="198" t="str">
        <f>ENTIDAD</f>
        <v>Municipio de Uriangato, Gobierno del Estado de Guanajuato</v>
      </c>
      <c r="B2" s="199"/>
      <c r="C2" s="199"/>
      <c r="D2" s="199"/>
      <c r="E2" s="199"/>
      <c r="F2" s="199"/>
      <c r="G2" s="200"/>
    </row>
    <row r="3" spans="1:7">
      <c r="A3" s="201" t="s">
        <v>491</v>
      </c>
      <c r="B3" s="202"/>
      <c r="C3" s="202"/>
      <c r="D3" s="202"/>
      <c r="E3" s="202"/>
      <c r="F3" s="202"/>
      <c r="G3" s="203"/>
    </row>
    <row r="4" spans="1:7">
      <c r="A4" s="207" t="s">
        <v>118</v>
      </c>
      <c r="B4" s="208"/>
      <c r="C4" s="208"/>
      <c r="D4" s="208"/>
      <c r="E4" s="208"/>
      <c r="F4" s="208"/>
      <c r="G4" s="209"/>
    </row>
    <row r="5" spans="1:7">
      <c r="A5" s="235" t="s">
        <v>3142</v>
      </c>
      <c r="B5" s="231" t="str">
        <f>ANIO5R</f>
        <v>2013 ¹ (c)</v>
      </c>
      <c r="C5" s="231" t="str">
        <f>ANIO4R</f>
        <v>2014 ¹ (c)</v>
      </c>
      <c r="D5" s="231" t="str">
        <f>ANIO3R</f>
        <v>2015 ¹ (c)</v>
      </c>
      <c r="E5" s="231" t="str">
        <f>ANIO2R</f>
        <v>2016 ¹ (c)</v>
      </c>
      <c r="F5" s="231" t="str">
        <f>ANIO1R</f>
        <v>2017 ¹ (c)</v>
      </c>
      <c r="G5" s="51">
        <f>ANIO_INFORME</f>
        <v>2018</v>
      </c>
    </row>
    <row r="6" spans="1:7" ht="32.1" customHeight="1">
      <c r="A6" s="236"/>
      <c r="B6" s="232"/>
      <c r="C6" s="232"/>
      <c r="D6" s="232"/>
      <c r="E6" s="232"/>
      <c r="F6" s="232"/>
      <c r="G6" s="88" t="s">
        <v>3295</v>
      </c>
    </row>
    <row r="7" spans="1:7">
      <c r="A7" s="52" t="s">
        <v>492</v>
      </c>
      <c r="B7" s="59">
        <f>SUM(B8:B16)</f>
        <v>3947829.92</v>
      </c>
      <c r="C7" s="59">
        <f t="shared" ref="C7:G7" si="0">SUM(C8:C16)</f>
        <v>3856822.85</v>
      </c>
      <c r="D7" s="59">
        <f t="shared" si="0"/>
        <v>4473902.1399999997</v>
      </c>
      <c r="E7" s="59">
        <f t="shared" si="0"/>
        <v>4706879.05</v>
      </c>
      <c r="F7" s="59">
        <f t="shared" si="0"/>
        <v>5296771.379999999</v>
      </c>
      <c r="G7" s="59">
        <f t="shared" si="0"/>
        <v>5347806.99</v>
      </c>
    </row>
    <row r="8" spans="1:7">
      <c r="A8" s="53" t="s">
        <v>454</v>
      </c>
      <c r="B8" s="60">
        <v>2698374.33</v>
      </c>
      <c r="C8" s="60">
        <v>2524165.58</v>
      </c>
      <c r="D8" s="60">
        <v>2934470.96</v>
      </c>
      <c r="E8" s="60">
        <v>2704920.61</v>
      </c>
      <c r="F8" s="60">
        <v>2728115.76</v>
      </c>
      <c r="G8" s="60">
        <v>2964366.7</v>
      </c>
    </row>
    <row r="9" spans="1:7">
      <c r="A9" s="53" t="s">
        <v>455</v>
      </c>
      <c r="B9" s="60">
        <v>571145.80000000005</v>
      </c>
      <c r="C9" s="60">
        <v>568696.17000000004</v>
      </c>
      <c r="D9" s="60">
        <v>599159.65</v>
      </c>
      <c r="E9" s="60">
        <v>602770.38</v>
      </c>
      <c r="F9" s="60">
        <v>878653.6</v>
      </c>
      <c r="G9" s="60">
        <v>877695.85</v>
      </c>
    </row>
    <row r="10" spans="1:7">
      <c r="A10" s="53" t="s">
        <v>456</v>
      </c>
      <c r="B10" s="60">
        <v>483342.06</v>
      </c>
      <c r="C10" s="60">
        <v>678955.91</v>
      </c>
      <c r="D10" s="60">
        <v>652691.27</v>
      </c>
      <c r="E10" s="60">
        <v>1287227.05</v>
      </c>
      <c r="F10" s="60">
        <v>1524740.67</v>
      </c>
      <c r="G10" s="60">
        <v>1294530.43</v>
      </c>
    </row>
    <row r="11" spans="1:7">
      <c r="A11" s="53" t="s">
        <v>457</v>
      </c>
      <c r="B11" s="60">
        <v>194967.73</v>
      </c>
      <c r="C11" s="60">
        <v>85005.19</v>
      </c>
      <c r="D11" s="60">
        <v>117580.26</v>
      </c>
      <c r="E11" s="60">
        <v>111961.01</v>
      </c>
      <c r="F11" s="60">
        <v>165261.35</v>
      </c>
      <c r="G11" s="60">
        <v>126338.8</v>
      </c>
    </row>
    <row r="12" spans="1:7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84875.21</v>
      </c>
    </row>
    <row r="13" spans="1:7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461</v>
      </c>
      <c r="B15" s="60">
        <v>0</v>
      </c>
      <c r="C15" s="60">
        <v>0</v>
      </c>
      <c r="D15" s="60">
        <v>170000</v>
      </c>
      <c r="E15" s="60">
        <v>0</v>
      </c>
      <c r="F15" s="60">
        <v>0</v>
      </c>
      <c r="G15" s="60">
        <v>0</v>
      </c>
    </row>
    <row r="16" spans="1:7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3947829.92</v>
      </c>
      <c r="C29" s="60">
        <f t="shared" ref="C29:G29" si="2">C7+C18</f>
        <v>3856822.85</v>
      </c>
      <c r="D29" s="60">
        <f t="shared" si="2"/>
        <v>4473902.1399999997</v>
      </c>
      <c r="E29" s="60">
        <f t="shared" si="2"/>
        <v>4706879.05</v>
      </c>
      <c r="F29" s="60">
        <f t="shared" si="2"/>
        <v>5296771.379999999</v>
      </c>
      <c r="G29" s="60">
        <f t="shared" si="2"/>
        <v>5347806.99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30" t="s">
        <v>3292</v>
      </c>
      <c r="B32" s="230"/>
      <c r="C32" s="230"/>
      <c r="D32" s="230"/>
      <c r="E32" s="230"/>
      <c r="F32" s="230"/>
      <c r="G32" s="230"/>
    </row>
    <row r="33" spans="1:7">
      <c r="A33" s="230" t="s">
        <v>3293</v>
      </c>
      <c r="B33" s="230"/>
      <c r="C33" s="230"/>
      <c r="D33" s="230"/>
      <c r="E33" s="230"/>
      <c r="F33" s="230"/>
      <c r="G33" s="23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3947829.92</v>
      </c>
      <c r="Q2" s="18">
        <f>'Formato 7 d)'!C7</f>
        <v>3856822.85</v>
      </c>
      <c r="R2" s="18">
        <f>'Formato 7 d)'!D7</f>
        <v>4473902.1399999997</v>
      </c>
      <c r="S2" s="18">
        <f>'Formato 7 d)'!E7</f>
        <v>4706879.05</v>
      </c>
      <c r="T2" s="18">
        <f>'Formato 7 d)'!F7</f>
        <v>5296771.379999999</v>
      </c>
      <c r="U2" s="18">
        <f>'Formato 7 d)'!G7</f>
        <v>5347806.99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2698374.33</v>
      </c>
      <c r="Q3" s="18">
        <f>'Formato 7 d)'!C8</f>
        <v>2524165.58</v>
      </c>
      <c r="R3" s="18">
        <f>'Formato 7 d)'!D8</f>
        <v>2934470.96</v>
      </c>
      <c r="S3" s="18">
        <f>'Formato 7 d)'!E8</f>
        <v>2704920.61</v>
      </c>
      <c r="T3" s="18">
        <f>'Formato 7 d)'!F8</f>
        <v>2728115.76</v>
      </c>
      <c r="U3" s="18">
        <f>'Formato 7 d)'!G8</f>
        <v>2964366.7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571145.80000000005</v>
      </c>
      <c r="Q4" s="18">
        <f>'Formato 7 d)'!C9</f>
        <v>568696.17000000004</v>
      </c>
      <c r="R4" s="18">
        <f>'Formato 7 d)'!D9</f>
        <v>599159.65</v>
      </c>
      <c r="S4" s="18">
        <f>'Formato 7 d)'!E9</f>
        <v>602770.38</v>
      </c>
      <c r="T4" s="18">
        <f>'Formato 7 d)'!F9</f>
        <v>878653.6</v>
      </c>
      <c r="U4" s="18">
        <f>'Formato 7 d)'!G9</f>
        <v>877695.85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483342.06</v>
      </c>
      <c r="Q5" s="18">
        <f>'Formato 7 d)'!C10</f>
        <v>678955.91</v>
      </c>
      <c r="R5" s="18">
        <f>'Formato 7 d)'!D10</f>
        <v>652691.27</v>
      </c>
      <c r="S5" s="18">
        <f>'Formato 7 d)'!E10</f>
        <v>1287227.05</v>
      </c>
      <c r="T5" s="18">
        <f>'Formato 7 d)'!F10</f>
        <v>1524740.67</v>
      </c>
      <c r="U5" s="18">
        <f>'Formato 7 d)'!G10</f>
        <v>1294530.43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194967.73</v>
      </c>
      <c r="Q6" s="18">
        <f>'Formato 7 d)'!C11</f>
        <v>85005.19</v>
      </c>
      <c r="R6" s="18">
        <f>'Formato 7 d)'!D11</f>
        <v>117580.26</v>
      </c>
      <c r="S6" s="18">
        <f>'Formato 7 d)'!E11</f>
        <v>111961.01</v>
      </c>
      <c r="T6" s="18">
        <f>'Formato 7 d)'!F11</f>
        <v>165261.35</v>
      </c>
      <c r="U6" s="18">
        <f>'Formato 7 d)'!G11</f>
        <v>126338.8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84875.21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170000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3947829.92</v>
      </c>
      <c r="Q22" s="18">
        <f>'Formato 7 d)'!C29</f>
        <v>3856822.85</v>
      </c>
      <c r="R22" s="18">
        <f>'Formato 7 d)'!D29</f>
        <v>4473902.1399999997</v>
      </c>
      <c r="S22" s="18">
        <f>'Formato 7 d)'!E29</f>
        <v>4706879.05</v>
      </c>
      <c r="T22" s="18">
        <f>'Formato 7 d)'!F29</f>
        <v>5296771.379999999</v>
      </c>
      <c r="U22" s="18">
        <f>'Formato 7 d)'!G29</f>
        <v>5347806.99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workbookViewId="0"/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topLeftCell="A38" zoomScale="75" zoomScaleNormal="75" workbookViewId="0">
      <selection activeCell="F67" sqref="F67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210" t="s">
        <v>495</v>
      </c>
      <c r="B1" s="210"/>
      <c r="C1" s="210"/>
      <c r="D1" s="210"/>
      <c r="E1" s="210"/>
      <c r="F1" s="210"/>
      <c r="G1" s="111"/>
    </row>
    <row r="2" spans="1:7">
      <c r="A2" s="198" t="str">
        <f>ENTE_PUBLICO</f>
        <v>COMISION MUNICIPAL DEL DEPORTE Y ATENCION A LA JUVENTUD DEL MUNICIPIO DE URIANGATO GTO., Gobierno del Estado de Guanajuato</v>
      </c>
      <c r="B2" s="199"/>
      <c r="C2" s="199"/>
      <c r="D2" s="199"/>
      <c r="E2" s="199"/>
      <c r="F2" s="200"/>
    </row>
    <row r="3" spans="1:7">
      <c r="A3" s="207" t="s">
        <v>496</v>
      </c>
      <c r="B3" s="208"/>
      <c r="C3" s="208"/>
      <c r="D3" s="208"/>
      <c r="E3" s="208"/>
      <c r="F3" s="209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 ht="30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>
      <c r="A18" s="137" t="s">
        <v>511</v>
      </c>
      <c r="B18" s="145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>
      <c r="A24" s="64" t="s">
        <v>517</v>
      </c>
      <c r="B24" s="147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>
      <c r="A25" s="137" t="s">
        <v>518</v>
      </c>
      <c r="B25" s="147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>
      <c r="A38" s="137" t="s">
        <v>526</v>
      </c>
      <c r="B38" s="147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>
      <c r="A46" s="138"/>
      <c r="B46" s="54"/>
      <c r="C46" s="54"/>
      <c r="D46" s="54"/>
      <c r="E46" s="54"/>
      <c r="F46" s="54"/>
    </row>
    <row r="47" spans="1:6" ht="30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topLeftCell="A67" workbookViewId="0">
      <selection sqref="A1:F1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210" t="s">
        <v>545</v>
      </c>
      <c r="B1" s="210"/>
      <c r="C1" s="210"/>
      <c r="D1" s="210"/>
      <c r="E1" s="210"/>
      <c r="F1" s="210"/>
    </row>
    <row r="2" spans="1:6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200"/>
    </row>
    <row r="3" spans="1:6">
      <c r="A3" s="201" t="s">
        <v>117</v>
      </c>
      <c r="B3" s="202"/>
      <c r="C3" s="202"/>
      <c r="D3" s="202"/>
      <c r="E3" s="202"/>
      <c r="F3" s="203"/>
    </row>
    <row r="4" spans="1:6">
      <c r="A4" s="204" t="str">
        <f>PERIODO_INFORME</f>
        <v>Al 31 de diciembre de 2017 y al 31 de diciembre de 2018 (b)</v>
      </c>
      <c r="B4" s="205"/>
      <c r="C4" s="205"/>
      <c r="D4" s="205"/>
      <c r="E4" s="205"/>
      <c r="F4" s="206"/>
    </row>
    <row r="5" spans="1:6">
      <c r="A5" s="207" t="s">
        <v>118</v>
      </c>
      <c r="B5" s="208"/>
      <c r="C5" s="208"/>
      <c r="D5" s="208"/>
      <c r="E5" s="208"/>
      <c r="F5" s="209"/>
    </row>
    <row r="6" spans="1:6" s="3" customFormat="1" ht="30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401740.67</v>
      </c>
      <c r="C9" s="60">
        <f>SUM(C10:C16)</f>
        <v>594645.54</v>
      </c>
      <c r="D9" s="100" t="s">
        <v>54</v>
      </c>
      <c r="E9" s="60">
        <f>SUM(E10:E18)</f>
        <v>64410.7</v>
      </c>
      <c r="F9" s="60">
        <f>SUM(F10:F18)</f>
        <v>94927.81</v>
      </c>
    </row>
    <row r="10" spans="1:6">
      <c r="A10" s="96" t="s">
        <v>4</v>
      </c>
      <c r="B10" s="60">
        <v>0</v>
      </c>
      <c r="C10" s="60">
        <v>0</v>
      </c>
      <c r="D10" s="101" t="s">
        <v>55</v>
      </c>
      <c r="E10" s="149">
        <v>0</v>
      </c>
      <c r="F10" s="149">
        <v>0</v>
      </c>
    </row>
    <row r="11" spans="1:6">
      <c r="A11" s="96" t="s">
        <v>5</v>
      </c>
      <c r="B11" s="149">
        <v>401740.67</v>
      </c>
      <c r="C11" s="149">
        <v>594645.54</v>
      </c>
      <c r="D11" s="101" t="s">
        <v>56</v>
      </c>
      <c r="E11" s="149">
        <v>17513.5</v>
      </c>
      <c r="F11" s="149">
        <v>44820.24</v>
      </c>
    </row>
    <row r="12" spans="1:6">
      <c r="A12" s="96" t="s">
        <v>6</v>
      </c>
      <c r="B12" s="77">
        <v>0</v>
      </c>
      <c r="C12" s="60">
        <v>0</v>
      </c>
      <c r="D12" s="101" t="s">
        <v>57</v>
      </c>
      <c r="E12" s="149"/>
      <c r="F12" s="149"/>
    </row>
    <row r="13" spans="1:6">
      <c r="A13" s="96" t="s">
        <v>7</v>
      </c>
      <c r="B13" s="60">
        <v>0</v>
      </c>
      <c r="C13" s="60">
        <v>0</v>
      </c>
      <c r="D13" s="101" t="s">
        <v>58</v>
      </c>
      <c r="E13" s="149"/>
      <c r="F13" s="149"/>
    </row>
    <row r="14" spans="1:6">
      <c r="A14" s="96" t="s">
        <v>8</v>
      </c>
      <c r="B14" s="60">
        <v>0</v>
      </c>
      <c r="C14" s="60">
        <v>0</v>
      </c>
      <c r="D14" s="101" t="s">
        <v>59</v>
      </c>
      <c r="E14" s="149">
        <v>2430.87</v>
      </c>
      <c r="F14" s="149">
        <v>0</v>
      </c>
    </row>
    <row r="15" spans="1:6">
      <c r="A15" s="96" t="s">
        <v>9</v>
      </c>
      <c r="B15" s="60">
        <v>0</v>
      </c>
      <c r="C15" s="60">
        <v>0</v>
      </c>
      <c r="D15" s="101" t="s">
        <v>60</v>
      </c>
      <c r="E15" s="149"/>
      <c r="F15" s="149"/>
    </row>
    <row r="16" spans="1:6">
      <c r="A16" s="96" t="s">
        <v>10</v>
      </c>
      <c r="B16" s="60">
        <v>0</v>
      </c>
      <c r="C16" s="60">
        <v>0</v>
      </c>
      <c r="D16" s="101" t="s">
        <v>61</v>
      </c>
      <c r="E16" s="149">
        <v>44466.33</v>
      </c>
      <c r="F16" s="149">
        <v>50044.57</v>
      </c>
    </row>
    <row r="17" spans="1:6">
      <c r="A17" s="95" t="s">
        <v>11</v>
      </c>
      <c r="B17" s="60">
        <f>SUM(B18:B24)</f>
        <v>73925.100000000006</v>
      </c>
      <c r="C17" s="60">
        <f>SUM(C18:C24)</f>
        <v>77398.100000000006</v>
      </c>
      <c r="D17" s="101" t="s">
        <v>62</v>
      </c>
      <c r="E17" s="149"/>
      <c r="F17" s="149"/>
    </row>
    <row r="18" spans="1:6">
      <c r="A18" s="97" t="s">
        <v>12</v>
      </c>
      <c r="B18" s="60">
        <v>0</v>
      </c>
      <c r="C18" s="60">
        <v>0</v>
      </c>
      <c r="D18" s="101" t="s">
        <v>63</v>
      </c>
      <c r="E18" s="149">
        <v>0</v>
      </c>
      <c r="F18" s="149">
        <v>63</v>
      </c>
    </row>
    <row r="19" spans="1:6">
      <c r="A19" s="97" t="s">
        <v>13</v>
      </c>
      <c r="B19" s="149">
        <v>52246.15</v>
      </c>
      <c r="C19" s="149">
        <v>52246.15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149">
        <v>3166.95</v>
      </c>
      <c r="C20" s="149">
        <v>3136.95</v>
      </c>
      <c r="D20" s="101" t="s">
        <v>65</v>
      </c>
      <c r="E20" s="60">
        <v>0</v>
      </c>
      <c r="F20" s="60">
        <v>0</v>
      </c>
    </row>
    <row r="21" spans="1:6">
      <c r="A21" s="97" t="s">
        <v>15</v>
      </c>
      <c r="B21" s="149"/>
      <c r="C21" s="149"/>
      <c r="D21" s="101" t="s">
        <v>66</v>
      </c>
      <c r="E21" s="60">
        <v>0</v>
      </c>
      <c r="F21" s="60">
        <v>0</v>
      </c>
    </row>
    <row r="22" spans="1:6">
      <c r="A22" s="97" t="s">
        <v>16</v>
      </c>
      <c r="B22" s="149">
        <v>0</v>
      </c>
      <c r="C22" s="149">
        <v>3503</v>
      </c>
      <c r="D22" s="101" t="s">
        <v>67</v>
      </c>
      <c r="E22" s="60">
        <v>0</v>
      </c>
      <c r="F22" s="60">
        <v>0</v>
      </c>
    </row>
    <row r="23" spans="1:6">
      <c r="A23" s="97" t="s">
        <v>17</v>
      </c>
      <c r="B23" s="149"/>
      <c r="C23" s="149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49">
        <v>18512</v>
      </c>
      <c r="C24" s="149">
        <v>18512</v>
      </c>
      <c r="D24" s="101" t="s">
        <v>69</v>
      </c>
      <c r="E24" s="60">
        <v>0</v>
      </c>
      <c r="F24" s="60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475665.77</v>
      </c>
      <c r="C47" s="61">
        <f>C9+C17+C25+C31+C38+C41</f>
        <v>672043.64</v>
      </c>
      <c r="D47" s="99" t="s">
        <v>91</v>
      </c>
      <c r="E47" s="61">
        <f>E9+E19+E23+E26+E27+E31+E38+E42</f>
        <v>64410.7</v>
      </c>
      <c r="F47" s="61">
        <f>F9+F19+F23+F26+F27+F31+F38+F42</f>
        <v>94927.81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60">
        <v>0</v>
      </c>
      <c r="C50" s="60">
        <v>0</v>
      </c>
      <c r="D50" s="100" t="s">
        <v>93</v>
      </c>
      <c r="E50" s="149">
        <v>0</v>
      </c>
      <c r="F50" s="149">
        <v>0</v>
      </c>
    </row>
    <row r="51" spans="1:6">
      <c r="A51" s="95" t="s">
        <v>42</v>
      </c>
      <c r="B51" s="60">
        <v>0</v>
      </c>
      <c r="C51" s="60">
        <v>0</v>
      </c>
      <c r="D51" s="100" t="s">
        <v>94</v>
      </c>
      <c r="E51" s="149">
        <v>0</v>
      </c>
      <c r="F51" s="149">
        <v>0</v>
      </c>
    </row>
    <row r="52" spans="1:6">
      <c r="A52" s="95" t="s">
        <v>43</v>
      </c>
      <c r="B52" s="60">
        <v>0</v>
      </c>
      <c r="C52" s="60">
        <v>0</v>
      </c>
      <c r="D52" s="100" t="s">
        <v>95</v>
      </c>
      <c r="E52" s="149">
        <v>0</v>
      </c>
      <c r="F52" s="149">
        <v>0</v>
      </c>
    </row>
    <row r="53" spans="1:6">
      <c r="A53" s="95" t="s">
        <v>44</v>
      </c>
      <c r="B53" s="149">
        <v>974499.88</v>
      </c>
      <c r="C53" s="149">
        <v>894253.07</v>
      </c>
      <c r="D53" s="100" t="s">
        <v>96</v>
      </c>
      <c r="E53" s="60">
        <v>0</v>
      </c>
      <c r="F53" s="60">
        <v>0</v>
      </c>
    </row>
    <row r="54" spans="1:6">
      <c r="A54" s="95" t="s">
        <v>45</v>
      </c>
      <c r="B54" s="149">
        <v>35459.65</v>
      </c>
      <c r="C54" s="149">
        <v>30831.25</v>
      </c>
      <c r="D54" s="100" t="s">
        <v>97</v>
      </c>
      <c r="E54" s="60">
        <v>0</v>
      </c>
      <c r="F54" s="60">
        <v>0</v>
      </c>
    </row>
    <row r="55" spans="1:6">
      <c r="A55" s="95" t="s">
        <v>46</v>
      </c>
      <c r="B55" s="149">
        <v>-550725.35</v>
      </c>
      <c r="C55" s="149">
        <v>-375450.16</v>
      </c>
      <c r="D55" s="37" t="s">
        <v>98</v>
      </c>
      <c r="E55" s="60">
        <v>0</v>
      </c>
      <c r="F55" s="60">
        <v>0</v>
      </c>
    </row>
    <row r="56" spans="1:6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64410.7</v>
      </c>
      <c r="F59" s="61">
        <f>F47+F57</f>
        <v>94927.81</v>
      </c>
    </row>
    <row r="60" spans="1:6">
      <c r="A60" s="55" t="s">
        <v>50</v>
      </c>
      <c r="B60" s="61">
        <f>SUM(B50:B58)</f>
        <v>459234.18000000005</v>
      </c>
      <c r="C60" s="61">
        <f>SUM(C50:C58)</f>
        <v>549634.15999999992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934899.95000000007</v>
      </c>
      <c r="C62" s="61">
        <f>SUM(C47+C60)</f>
        <v>1221677.7999999998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167878.29</v>
      </c>
      <c r="F63" s="77">
        <f>SUM(F64:F66)</f>
        <v>167878.29</v>
      </c>
    </row>
    <row r="64" spans="1:6">
      <c r="A64" s="54"/>
      <c r="B64" s="54"/>
      <c r="C64" s="54"/>
      <c r="D64" s="103" t="s">
        <v>103</v>
      </c>
      <c r="E64" s="149">
        <v>167878.29</v>
      </c>
      <c r="F64" s="149">
        <v>167878.29</v>
      </c>
    </row>
    <row r="65" spans="1:6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702610.96</v>
      </c>
      <c r="F68" s="77">
        <f>SUM(F69:F73)</f>
        <v>958871.7</v>
      </c>
    </row>
    <row r="69" spans="1:6">
      <c r="A69" s="12"/>
      <c r="B69" s="54"/>
      <c r="C69" s="54"/>
      <c r="D69" s="103" t="s">
        <v>107</v>
      </c>
      <c r="E69" s="149">
        <v>-262306.74</v>
      </c>
      <c r="F69" s="149">
        <v>-161262.51999999999</v>
      </c>
    </row>
    <row r="70" spans="1:6">
      <c r="A70" s="12"/>
      <c r="B70" s="54"/>
      <c r="C70" s="54"/>
      <c r="D70" s="103" t="s">
        <v>108</v>
      </c>
      <c r="E70" s="149">
        <v>964917.7</v>
      </c>
      <c r="F70" s="149">
        <v>1120134.22</v>
      </c>
    </row>
    <row r="71" spans="1:6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870489.25</v>
      </c>
      <c r="F79" s="61">
        <f>F63+F68+F75</f>
        <v>1126749.99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934899.95</v>
      </c>
      <c r="F81" s="61">
        <f>F59+F79</f>
        <v>1221677.8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/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401740.67</v>
      </c>
      <c r="Q4" s="18">
        <f>'Formato 1'!C9</f>
        <v>594645.54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401740.67</v>
      </c>
      <c r="Q6" s="18">
        <f>'Formato 1'!C11</f>
        <v>594645.54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73925.100000000006</v>
      </c>
      <c r="Q12" s="18">
        <f>'Formato 1'!C17</f>
        <v>77398.100000000006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52246.15</v>
      </c>
      <c r="Q14" s="18">
        <f>'Formato 1'!C19</f>
        <v>52246.15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3166.95</v>
      </c>
      <c r="Q15" s="18">
        <f>'Formato 1'!C20</f>
        <v>3136.95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3503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18512</v>
      </c>
      <c r="Q19" s="18">
        <f>'Formato 1'!C24</f>
        <v>18512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475665.77</v>
      </c>
      <c r="Q42" s="18">
        <f>'Formato 1'!C47</f>
        <v>672043.64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974499.88</v>
      </c>
      <c r="Q47">
        <f>'Formato 1'!C53</f>
        <v>894253.07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35459.65</v>
      </c>
      <c r="Q48">
        <f>'Formato 1'!C54</f>
        <v>30831.25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-550725.35</v>
      </c>
      <c r="Q49">
        <f>'Formato 1'!C55</f>
        <v>-375450.16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459234.18000000005</v>
      </c>
      <c r="Q53">
        <f>'Formato 1'!C60</f>
        <v>549634.15999999992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934899.95000000007</v>
      </c>
      <c r="Q54">
        <f>'Formato 1'!C62</f>
        <v>1221677.7999999998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64410.7</v>
      </c>
      <c r="Q57">
        <f>'Formato 1'!F9</f>
        <v>94927.81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17513.5</v>
      </c>
      <c r="Q59">
        <f>'Formato 1'!F11</f>
        <v>44820.24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2430.87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44466.33</v>
      </c>
      <c r="Q64">
        <f>'Formato 1'!F16</f>
        <v>50044.57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63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64410.7</v>
      </c>
      <c r="Q95">
        <f>'Formato 1'!F47</f>
        <v>94927.81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64410.7</v>
      </c>
      <c r="Q104">
        <f>'Formato 1'!F59</f>
        <v>94927.81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167878.29</v>
      </c>
      <c r="Q106">
        <f>'Formato 1'!F63</f>
        <v>167878.29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167878.29</v>
      </c>
      <c r="Q107">
        <f>'Formato 1'!F64</f>
        <v>167878.29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702610.96</v>
      </c>
      <c r="Q110">
        <f>'Formato 1'!F68</f>
        <v>958871.7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-262306.74</v>
      </c>
      <c r="Q111">
        <f>'Formato 1'!F69</f>
        <v>-161262.51999999999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964917.7</v>
      </c>
      <c r="Q112">
        <f>'Formato 1'!F70</f>
        <v>1120134.22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870489.25</v>
      </c>
      <c r="Q119">
        <f>'Formato 1'!F79</f>
        <v>1126749.99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934899.95</v>
      </c>
      <c r="Q120">
        <f>'Formato 1'!F81</f>
        <v>1221677.8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workbookViewId="0">
      <selection sqref="A1:F1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12" t="s">
        <v>544</v>
      </c>
      <c r="B1" s="212"/>
      <c r="C1" s="212"/>
      <c r="D1" s="212"/>
      <c r="E1" s="212"/>
      <c r="F1" s="212"/>
      <c r="G1" s="212"/>
      <c r="H1" s="212"/>
    </row>
    <row r="2" spans="1:9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199"/>
      <c r="G2" s="199"/>
      <c r="H2" s="200"/>
    </row>
    <row r="3" spans="1:9">
      <c r="A3" s="201" t="s">
        <v>120</v>
      </c>
      <c r="B3" s="202"/>
      <c r="C3" s="202"/>
      <c r="D3" s="202"/>
      <c r="E3" s="202"/>
      <c r="F3" s="202"/>
      <c r="G3" s="202"/>
      <c r="H3" s="203"/>
    </row>
    <row r="4" spans="1:9">
      <c r="A4" s="204" t="str">
        <f>PERIODO_INFORME</f>
        <v>Al 31 de diciembre de 2017 y al 31 de diciembre de 2018 (b)</v>
      </c>
      <c r="B4" s="205"/>
      <c r="C4" s="205"/>
      <c r="D4" s="205"/>
      <c r="E4" s="205"/>
      <c r="F4" s="205"/>
      <c r="G4" s="205"/>
      <c r="H4" s="206"/>
    </row>
    <row r="5" spans="1:9">
      <c r="A5" s="207" t="s">
        <v>118</v>
      </c>
      <c r="B5" s="208"/>
      <c r="C5" s="208"/>
      <c r="D5" s="208"/>
      <c r="E5" s="208"/>
      <c r="F5" s="208"/>
      <c r="G5" s="208"/>
      <c r="H5" s="209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>
      <c r="A11" s="108" t="s">
        <v>130</v>
      </c>
      <c r="B11" s="60">
        <v>0</v>
      </c>
      <c r="C11" s="60">
        <v>0</v>
      </c>
      <c r="D11" s="60" t="s">
        <v>3305</v>
      </c>
      <c r="E11" s="60">
        <v>0</v>
      </c>
      <c r="F11" s="60">
        <v>0</v>
      </c>
      <c r="G11" s="60">
        <v>0</v>
      </c>
      <c r="H11" s="60">
        <v>0</v>
      </c>
    </row>
    <row r="12" spans="1:9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11" t="s">
        <v>3300</v>
      </c>
      <c r="B33" s="211"/>
      <c r="C33" s="211"/>
      <c r="D33" s="211"/>
      <c r="E33" s="211"/>
      <c r="F33" s="211"/>
      <c r="G33" s="211"/>
      <c r="H33" s="211"/>
    </row>
    <row r="34" spans="1:8" ht="12" customHeight="1">
      <c r="A34" s="211"/>
      <c r="B34" s="211"/>
      <c r="C34" s="211"/>
      <c r="D34" s="211"/>
      <c r="E34" s="211"/>
      <c r="F34" s="211"/>
      <c r="G34" s="211"/>
      <c r="H34" s="211"/>
    </row>
    <row r="35" spans="1:8" ht="12" customHeight="1">
      <c r="A35" s="211"/>
      <c r="B35" s="211"/>
      <c r="C35" s="211"/>
      <c r="D35" s="211"/>
      <c r="E35" s="211"/>
      <c r="F35" s="211"/>
      <c r="G35" s="211"/>
      <c r="H35" s="211"/>
    </row>
    <row r="36" spans="1:8" ht="12" customHeight="1">
      <c r="A36" s="211"/>
      <c r="B36" s="211"/>
      <c r="C36" s="211"/>
      <c r="D36" s="211"/>
      <c r="E36" s="211"/>
      <c r="F36" s="211"/>
      <c r="G36" s="211"/>
      <c r="H36" s="211"/>
    </row>
    <row r="37" spans="1:8" ht="12" customHeight="1">
      <c r="A37" s="211"/>
      <c r="B37" s="211"/>
      <c r="C37" s="211"/>
      <c r="D37" s="211"/>
      <c r="E37" s="211"/>
      <c r="F37" s="211"/>
      <c r="G37" s="211"/>
      <c r="H37" s="211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/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 t="str">
        <f>'Formato 2'!D11</f>
        <v>NADA QUE MANIFESTAR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workbookViewId="0">
      <selection sqref="A1:K1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210" t="s">
        <v>543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11"/>
    </row>
    <row r="2" spans="1:12">
      <c r="A2" s="198" t="str">
        <f>ENTE_PUBLICO_A</f>
        <v>COMISION MUNICIPAL DEL DEPORTE Y ATENCION A LA JUVENTUD DEL MUNICIPIO DE URIANGATO GTO., Gobierno del Estado de Guanajuato (a)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2">
      <c r="A3" s="201" t="s">
        <v>146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2">
      <c r="A4" s="204" t="str">
        <f>TRIMESTRE</f>
        <v>Del 1 de enero al 31 de diciembre de 2018 (b)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2">
      <c r="A5" s="201" t="s">
        <v>118</v>
      </c>
      <c r="B5" s="202"/>
      <c r="C5" s="202"/>
      <c r="D5" s="202"/>
      <c r="E5" s="202"/>
      <c r="F5" s="202"/>
      <c r="G5" s="202"/>
      <c r="H5" s="202"/>
      <c r="I5" s="202"/>
      <c r="J5" s="202"/>
      <c r="K5" s="203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23.25">
      <c r="A14" s="38" t="s">
        <v>160</v>
      </c>
      <c r="B14" s="129"/>
      <c r="C14" s="129"/>
      <c r="D14" s="129"/>
      <c r="E14" s="150" t="s">
        <v>3305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 t="e">
        <f>APP_T4+OTROS_T4</f>
        <v>#VALUE!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/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 t="str">
        <f>OTROS_T4</f>
        <v>NADA QUE MANIFESTAR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 t="e">
        <f>TOTAL_ODF_T4</f>
        <v>#VALUE!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Roxana</cp:lastModifiedBy>
  <cp:lastPrinted>2017-02-04T00:56:20Z</cp:lastPrinted>
  <dcterms:created xsi:type="dcterms:W3CDTF">2017-01-19T17:59:06Z</dcterms:created>
  <dcterms:modified xsi:type="dcterms:W3CDTF">2019-01-28T19:39:50Z</dcterms:modified>
</cp:coreProperties>
</file>